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ba38257\Desktop\TURISTIKA\4np Hrad Šomoška\"/>
    </mc:Choice>
  </mc:AlternateContent>
  <bookViews>
    <workbookView xWindow="0" yWindow="0" windowWidth="20490" windowHeight="7755" firstSheet="1" activeTab="1"/>
  </bookViews>
  <sheets>
    <sheet name="Rekapitulácia stavby" sheetId="1" state="veryHidden" r:id="rId1"/>
    <sheet name="2020-049 - Hrad Šomoška -..." sheetId="2" r:id="rId2"/>
  </sheets>
  <definedNames>
    <definedName name="_xlnm._FilterDatabase" localSheetId="1" hidden="1">'2020-049 - Hrad Šomoška -...'!$C$116:$K$147</definedName>
    <definedName name="_xlnm.Print_Titles" localSheetId="1">'2020-049 - Hrad Šomoška -...'!$116:$116</definedName>
    <definedName name="_xlnm.Print_Titles" localSheetId="0">'Rekapitulácia stavby'!$92:$92</definedName>
    <definedName name="_xlnm.Print_Area" localSheetId="1">'2020-049 - Hrad Šomoška -...'!$C$4:$J$76,'2020-049 - Hrad Šomoška -...'!$C$82:$J$100,'2020-049 - Hrad Šomoška -...'!$C$106:$J$147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7" i="2"/>
  <c r="BH147" i="2"/>
  <c r="BG147" i="2"/>
  <c r="BE147" i="2"/>
  <c r="T147" i="2"/>
  <c r="T146" i="2" s="1"/>
  <c r="R147" i="2"/>
  <c r="R146" i="2" s="1"/>
  <c r="P147" i="2"/>
  <c r="P146" i="2" s="1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J31" i="2" s="1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BI124" i="2"/>
  <c r="F35" i="2" s="1"/>
  <c r="BH124" i="2"/>
  <c r="BG124" i="2"/>
  <c r="BE124" i="2"/>
  <c r="T124" i="2"/>
  <c r="R124" i="2"/>
  <c r="P124" i="2"/>
  <c r="BI123" i="2"/>
  <c r="BH123" i="2"/>
  <c r="F34" i="2" s="1"/>
  <c r="BG123" i="2"/>
  <c r="BE123" i="2"/>
  <c r="T123" i="2"/>
  <c r="R123" i="2"/>
  <c r="P123" i="2"/>
  <c r="BI121" i="2"/>
  <c r="BH121" i="2"/>
  <c r="BG121" i="2"/>
  <c r="BE121" i="2"/>
  <c r="T121" i="2"/>
  <c r="R121" i="2"/>
  <c r="P121" i="2"/>
  <c r="BI120" i="2"/>
  <c r="BH120" i="2"/>
  <c r="BG120" i="2"/>
  <c r="BE120" i="2"/>
  <c r="F31" i="2" s="1"/>
  <c r="T120" i="2"/>
  <c r="R120" i="2"/>
  <c r="P120" i="2"/>
  <c r="J114" i="2"/>
  <c r="J113" i="2"/>
  <c r="F113" i="2"/>
  <c r="F111" i="2"/>
  <c r="E109" i="2"/>
  <c r="J90" i="2"/>
  <c r="J89" i="2"/>
  <c r="F89" i="2"/>
  <c r="F87" i="2"/>
  <c r="E85" i="2"/>
  <c r="J16" i="2"/>
  <c r="E16" i="2"/>
  <c r="F114" i="2"/>
  <c r="J15" i="2"/>
  <c r="J111" i="2"/>
  <c r="L90" i="1"/>
  <c r="AM90" i="1"/>
  <c r="AM89" i="1"/>
  <c r="L89" i="1"/>
  <c r="AM87" i="1"/>
  <c r="L87" i="1"/>
  <c r="L85" i="1"/>
  <c r="L84" i="1"/>
  <c r="BK144" i="2"/>
  <c r="BK137" i="2"/>
  <c r="BK121" i="2"/>
  <c r="J131" i="2"/>
  <c r="J128" i="2"/>
  <c r="J123" i="2"/>
  <c r="BK142" i="2"/>
  <c r="J139" i="2"/>
  <c r="J124" i="2"/>
  <c r="BK134" i="2"/>
  <c r="J129" i="2"/>
  <c r="BK125" i="2"/>
  <c r="BK145" i="2"/>
  <c r="BK135" i="2"/>
  <c r="BK123" i="2"/>
  <c r="J135" i="2"/>
  <c r="J130" i="2"/>
  <c r="BK127" i="2"/>
  <c r="BK124" i="2"/>
  <c r="J140" i="2"/>
  <c r="BK141" i="2"/>
  <c r="BK139" i="2"/>
  <c r="J133" i="2"/>
  <c r="J141" i="2"/>
  <c r="J142" i="2"/>
  <c r="J134" i="2"/>
  <c r="BK138" i="2"/>
  <c r="BK131" i="2"/>
  <c r="J127" i="2"/>
  <c r="AS94" i="1"/>
  <c r="J147" i="2"/>
  <c r="J121" i="2"/>
  <c r="J145" i="2"/>
  <c r="J136" i="2"/>
  <c r="BK147" i="2"/>
  <c r="BK133" i="2"/>
  <c r="BK129" i="2"/>
  <c r="BK126" i="2"/>
  <c r="BK120" i="2"/>
  <c r="J120" i="2"/>
  <c r="J144" i="2"/>
  <c r="J125" i="2"/>
  <c r="BK136" i="2"/>
  <c r="BK130" i="2"/>
  <c r="J126" i="2"/>
  <c r="BK140" i="2"/>
  <c r="F33" i="2"/>
  <c r="J138" i="2"/>
  <c r="J132" i="2"/>
  <c r="J137" i="2"/>
  <c r="BK132" i="2"/>
  <c r="BK128" i="2"/>
  <c r="P119" i="2" l="1"/>
  <c r="P122" i="2"/>
  <c r="BK143" i="2"/>
  <c r="J143" i="2"/>
  <c r="J98" i="2" s="1"/>
  <c r="T122" i="2"/>
  <c r="R122" i="2"/>
  <c r="BK119" i="2"/>
  <c r="R119" i="2"/>
  <c r="R143" i="2"/>
  <c r="T119" i="2"/>
  <c r="T118" i="2"/>
  <c r="T117" i="2" s="1"/>
  <c r="P143" i="2"/>
  <c r="BK122" i="2"/>
  <c r="J122" i="2" s="1"/>
  <c r="J97" i="2" s="1"/>
  <c r="T143" i="2"/>
  <c r="BK146" i="2"/>
  <c r="J146" i="2" s="1"/>
  <c r="J99" i="2" s="1"/>
  <c r="J87" i="2"/>
  <c r="F90" i="2"/>
  <c r="BF123" i="2"/>
  <c r="BF124" i="2"/>
  <c r="BF141" i="2"/>
  <c r="AZ95" i="1"/>
  <c r="AZ94" i="1" s="1"/>
  <c r="AV94" i="1" s="1"/>
  <c r="AK29" i="1" s="1"/>
  <c r="BC95" i="1"/>
  <c r="BC94" i="1" s="1"/>
  <c r="W32" i="1" s="1"/>
  <c r="BF147" i="2"/>
  <c r="BB95" i="1"/>
  <c r="BF140" i="2"/>
  <c r="BF120" i="2"/>
  <c r="BF126" i="2"/>
  <c r="BF127" i="2"/>
  <c r="BF128" i="2"/>
  <c r="BF129" i="2"/>
  <c r="BF130" i="2"/>
  <c r="BF131" i="2"/>
  <c r="BF132" i="2"/>
  <c r="BF133" i="2"/>
  <c r="BF134" i="2"/>
  <c r="AV95" i="1"/>
  <c r="BF121" i="2"/>
  <c r="BF125" i="2"/>
  <c r="BF135" i="2"/>
  <c r="BF136" i="2"/>
  <c r="BF137" i="2"/>
  <c r="BF138" i="2"/>
  <c r="BF139" i="2"/>
  <c r="BF142" i="2"/>
  <c r="BF144" i="2"/>
  <c r="BF145" i="2"/>
  <c r="BD95" i="1"/>
  <c r="BB94" i="1"/>
  <c r="W31" i="1" s="1"/>
  <c r="BD94" i="1"/>
  <c r="W33" i="1" s="1"/>
  <c r="R118" i="2" l="1"/>
  <c r="R117" i="2" s="1"/>
  <c r="BK118" i="2"/>
  <c r="BK117" i="2"/>
  <c r="J117" i="2" s="1"/>
  <c r="J94" i="2" s="1"/>
  <c r="P118" i="2"/>
  <c r="P117" i="2"/>
  <c r="AU95" i="1" s="1"/>
  <c r="AU94" i="1" s="1"/>
  <c r="J119" i="2"/>
  <c r="J96" i="2"/>
  <c r="AY94" i="1"/>
  <c r="W29" i="1"/>
  <c r="J32" i="2"/>
  <c r="AW95" i="1" s="1"/>
  <c r="AT95" i="1" s="1"/>
  <c r="AX94" i="1"/>
  <c r="F32" i="2"/>
  <c r="BA95" i="1" s="1"/>
  <c r="BA94" i="1" s="1"/>
  <c r="AW94" i="1" s="1"/>
  <c r="AK30" i="1" s="1"/>
  <c r="J118" i="2" l="1"/>
  <c r="J95" i="2"/>
  <c r="J28" i="2"/>
  <c r="AG95" i="1"/>
  <c r="AG94" i="1" s="1"/>
  <c r="AT94" i="1"/>
  <c r="W30" i="1"/>
  <c r="AK26" i="1" l="1"/>
  <c r="AN94" i="1"/>
  <c r="J37" i="2"/>
  <c r="AN95" i="1"/>
  <c r="AK35" i="1"/>
</calcChain>
</file>

<file path=xl/sharedStrings.xml><?xml version="1.0" encoding="utf-8"?>
<sst xmlns="http://schemas.openxmlformats.org/spreadsheetml/2006/main" count="634" uniqueCount="225">
  <si>
    <t>Export Komplet</t>
  </si>
  <si>
    <t/>
  </si>
  <si>
    <t>2.0</t>
  </si>
  <si>
    <t>False</t>
  </si>
  <si>
    <t>{773c0f73-5e5f-4420-8d4d-eff7660c2a10}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</si>
  <si>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</si>
  <si>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</si>
  <si>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</si>
  <si>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</si>
  <si>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</si>
  <si>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</si>
  <si>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</si>
  <si>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</si>
  <si>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2020-049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</si>
  <si>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</si>
  <si>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</si>
  <si>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Hrad Šomoška - Bašta delová 2 sprístupenie 4 N.P.</t>
  </si>
  <si>
    <t>JKSO:</t>
  </si>
  <si>
    <t>KS:</t>
  </si>
  <si>
    <t>Miesto:</t>
  </si>
  <si>
    <t xml:space="preserve"> </t>
  </si>
  <si>
    <t>Dátum:</t>
  </si>
  <si>
    <t>29. 12. 2020</t>
  </si>
  <si>
    <t>Objednávateľ:</t>
  </si>
  <si>
    <t>IČO:</t>
  </si>
  <si>
    <t>IČ DPH:</t>
  </si>
  <si>
    <t>Zhotoviteľ:</t>
  </si>
  <si>
    <t>Vyplň údaj</t>
  </si>
  <si>
    <t>Projektant:</t>
  </si>
  <si>
    <t xml:space="preserve">Ing.arch.Peter Nižňanský </t>
  </si>
  <si>
    <t>True</t>
  </si>
  <si>
    <t>Spracovateľ:</t>
  </si>
  <si>
    <t xml:space="preserve">Ján Antošík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</si>
  <si>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</si>
  <si>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</si>
  <si>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</si>
  <si>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</si>
  <si>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</si>
  <si>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</si>
  <si>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</si>
  <si>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</si>
  <si>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</si>
  <si>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</si>
  <si>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</si>
  <si>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</si>
  <si>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</si>
  <si>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</si>
  <si>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</si>
  <si>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</si>
  <si>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</si>
  <si>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</si>
  <si>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</si>
  <si>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</si>
  <si>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</si>
  <si>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</si>
  <si>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</si>
  <si>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</si>
  <si>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</si>
  <si>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</si>
  <si>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</si>
  <si>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</si>
  <si>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</si>
  <si>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</si>
  <si>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</si>
  <si>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</si>
  <si>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</si>
  <si>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</si>
  <si>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</si>
  <si>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</si>
  <si>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</si>
  <si>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</si>
  <si>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</si>
  <si>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</si>
  <si>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</si>
  <si>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</si>
  <si>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</si>
  <si>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</si>
  <si>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</si>
  <si>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</si>
  <si>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</si>
  <si>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</si>
  <si>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</si>
  <si>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</si>
  <si>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</si>
  <si>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</si>
  <si>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</si>
  <si>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</si>
  <si>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</si>
  <si>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711 - Izolácie proti vode a vlhkosti</t>
  </si>
  <si>
    <t xml:space="preserve">    762 - Konštrukcie tesárske</t>
  </si>
  <si>
    <t>HZS - Hodinové zúčtovacie sadzby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</si>
  <si>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</si>
  <si>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</si>
  <si>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</si>
  <si>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</si>
  <si>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</si>
  <si>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</si>
  <si>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</si>
  <si>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</si>
  <si>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</si>
  <si>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</si>
  <si>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</si>
  <si>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</si>
  <si>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</si>
  <si>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</si>
  <si>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</si>
  <si>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</si>
  <si>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</si>
  <si>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711</t>
  </si>
  <si>
    <t>Izolácie proti vode a vlhkosti</t>
  </si>
  <si>
    <t>16</t>
  </si>
  <si>
    <t>K</t>
  </si>
  <si>
    <t>711131102.S</t>
  </si>
  <si>
    <t>Zhotovenie geotextílie alebo tkaniny na plochu vodorovnú</t>
  </si>
  <si>
    <t>m2</t>
  </si>
  <si>
    <t>-568258908</t>
  </si>
  <si>
    <t>17</t>
  </si>
  <si>
    <t>M</t>
  </si>
  <si>
    <t>693110004500.S</t>
  </si>
  <si>
    <t>Geotextília polypropylénová netkaná 300 g/m2</t>
  </si>
  <si>
    <t>32</t>
  </si>
  <si>
    <t>-300538110</t>
  </si>
  <si>
    <t>762</t>
  </si>
  <si>
    <t>Konštrukcie tesárske</t>
  </si>
  <si>
    <t>5</t>
  </si>
  <si>
    <t>762211120.S</t>
  </si>
  <si>
    <t>Montáž dreveného schodiska priamočiareho bez podstupníc šírka ramena do 1,50 m, stupňa z dosiek</t>
  </si>
  <si>
    <t>m</t>
  </si>
  <si>
    <t>-1816288100</t>
  </si>
  <si>
    <t>6</t>
  </si>
  <si>
    <t>605410000100.S</t>
  </si>
  <si>
    <t xml:space="preserve">Rezivo stavebné zo smreku - dosky a fošne stolársky suché + impregnaciá a hobľovanie </t>
  </si>
  <si>
    <t>m3</t>
  </si>
  <si>
    <t>-1182978094</t>
  </si>
  <si>
    <t>7</t>
  </si>
  <si>
    <t>762222141.S</t>
  </si>
  <si>
    <t>Montáž zábradlia rovného, osovej vzdialenosti stĺpikov do 1500 mm</t>
  </si>
  <si>
    <t>-1357785553</t>
  </si>
  <si>
    <t>8</t>
  </si>
  <si>
    <t>605470000200</t>
  </si>
  <si>
    <t xml:space="preserve">Hranoly drevené zo smreku, štvorstranne hobľované, masív, sušené 14±2%, s opracovanými spojmi, triedy 3A STN 480055, bez defektov, hniloby, hrčí+ impregnácia </t>
  </si>
  <si>
    <t>1037831170</t>
  </si>
  <si>
    <t>10</t>
  </si>
  <si>
    <t>762295000.S</t>
  </si>
  <si>
    <t>Spojovacie prostriedky pre schodiská a zábradlia - klince, glej</t>
  </si>
  <si>
    <t xml:space="preserve">sub </t>
  </si>
  <si>
    <t>256062823</t>
  </si>
  <si>
    <t>762712130.S</t>
  </si>
  <si>
    <t>Montáž priestorových viazaných konštrukcií z reziva hraneného prierezovej plochy 224 - 288 cm2</t>
  </si>
  <si>
    <t>-1765260925</t>
  </si>
  <si>
    <t>762712140.S</t>
  </si>
  <si>
    <t>Montáž priestorových viazaných konštrukcií z reziva hraneného prierezovej plochy 280 - 450 cm2</t>
  </si>
  <si>
    <t>-1030385906</t>
  </si>
  <si>
    <t>3</t>
  </si>
  <si>
    <t>762712150.S</t>
  </si>
  <si>
    <t>Montáž priestorových viazaných konštrukcií z reziva hraneného prierezovej plochy 450 - 600 cm2</t>
  </si>
  <si>
    <t>-1075864491</t>
  </si>
  <si>
    <t>4</t>
  </si>
  <si>
    <t>605420000200.S</t>
  </si>
  <si>
    <t xml:space="preserve">Rezivo stavebné zo smreku - hranoly hranené, stredové rezivo EBW + impergnácia </t>
  </si>
  <si>
    <t>-1812088205</t>
  </si>
  <si>
    <t>11</t>
  </si>
  <si>
    <t>762795000.S</t>
  </si>
  <si>
    <t>Spojovacie prostriedky pre priestorové viazané konštrukcie - klince, svorky, fixačné dosky</t>
  </si>
  <si>
    <t>-2036287660</t>
  </si>
  <si>
    <t>15</t>
  </si>
  <si>
    <t>762521104.S</t>
  </si>
  <si>
    <t>Položenie podláh nehobľovaných hrubých na zraz z dosiek a fošien</t>
  </si>
  <si>
    <t>1957468120</t>
  </si>
  <si>
    <t>12</t>
  </si>
  <si>
    <t>762811100.S</t>
  </si>
  <si>
    <t xml:space="preserve">Montáž záklopu z hrubých dosiek vrchného </t>
  </si>
  <si>
    <t>288827213</t>
  </si>
  <si>
    <t>13</t>
  </si>
  <si>
    <t>605410000300.S</t>
  </si>
  <si>
    <t xml:space="preserve">Rezivo stavebné zo smreku - fošne prizmované, stredové rezivo EBW + impregnácia </t>
  </si>
  <si>
    <t>-272036351</t>
  </si>
  <si>
    <t>14</t>
  </si>
  <si>
    <t>762895000.S</t>
  </si>
  <si>
    <t>Spojovacie prostriedky pre záklop, stropnice, podbíjanie - klince, svorky</t>
  </si>
  <si>
    <t>-339546236</t>
  </si>
  <si>
    <t>9</t>
  </si>
  <si>
    <t>R1</t>
  </si>
  <si>
    <t xml:space="preserve">Vyrezanie otvoru v strope </t>
  </si>
  <si>
    <t>1429530133</t>
  </si>
  <si>
    <t>23</t>
  </si>
  <si>
    <t>162201201.S</t>
  </si>
  <si>
    <t>Vodorovné premiestnenie materiálu nosením do 10 m</t>
  </si>
  <si>
    <t>992454182</t>
  </si>
  <si>
    <t>24</t>
  </si>
  <si>
    <t>162201209.S</t>
  </si>
  <si>
    <t>Vodorovné premiestnenie materiálu nosením do 10 m - príplatok k cene za každých ďalších 10 m</t>
  </si>
  <si>
    <t>1136442443</t>
  </si>
  <si>
    <t>998762103.S</t>
  </si>
  <si>
    <t>Presun hmôt pre konštrukcie tesárske v objektoch výšky od 12 do 24 m</t>
  </si>
  <si>
    <t>t</t>
  </si>
  <si>
    <t>-1998508003</t>
  </si>
  <si>
    <t>21</t>
  </si>
  <si>
    <t>998762194.S</t>
  </si>
  <si>
    <t>Konštrukcie tesárske, prípl.za presun nad vymedzenú najväčšiu dopravnú vzdialenosť do 1000 m</t>
  </si>
  <si>
    <t>-787614939</t>
  </si>
  <si>
    <t>22</t>
  </si>
  <si>
    <t>998762199.S</t>
  </si>
  <si>
    <t>Konštrukcie tesárske, prípl.za presun za každých ďalších i začatých 1000 m a nad 1000 m</t>
  </si>
  <si>
    <t>1313505660</t>
  </si>
  <si>
    <t>HZS</t>
  </si>
  <si>
    <t>Hodinové zúčtovacie sadzby</t>
  </si>
  <si>
    <t>26</t>
  </si>
  <si>
    <t>HZS000211.S</t>
  </si>
  <si>
    <t>Stavebno montážne práce menej náročne, pomocné alebo manipulačné (Tr. 1) v rozsahu viac 4 a menej ako 8 hodín</t>
  </si>
  <si>
    <t>hod</t>
  </si>
  <si>
    <t>512</t>
  </si>
  <si>
    <t>668993306</t>
  </si>
  <si>
    <t>27</t>
  </si>
  <si>
    <t>HZS000213.S</t>
  </si>
  <si>
    <t>Stavebno montážne práce náročné ucelené - odborné, tvorivé remeselné (Tr. 3) v rozsahu viac ako 4 a menej ako 8 hodín</t>
  </si>
  <si>
    <t>-1805673399</t>
  </si>
  <si>
    <t>VRN</t>
  </si>
  <si>
    <t>Vedľajšie rozpočtové náklady</t>
  </si>
  <si>
    <t>25</t>
  </si>
  <si>
    <t>000700032.S</t>
  </si>
  <si>
    <t>Dopravné náklady - doprava zamestnancov dodávateľa náklady na dopravu v rámci stavby</t>
  </si>
  <si>
    <t>súb</t>
  </si>
  <si>
    <t>1024</t>
  </si>
  <si>
    <t>-886119509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</si>
</sst>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72" t="s">
        <v>5</v>
      </c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3" t="s">
        <v>13</v>
      </c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R5" s="17"/>
      <c r="BE5" s="200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4" t="s">
        <v>16</v>
      </c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R6" s="17"/>
      <c r="BE6" s="201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1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201"/>
      <c r="BS8" s="14" t="s">
        <v>6</v>
      </c>
    </row>
    <row r="9" spans="1:74" s="1" customFormat="1" ht="14.45" customHeight="1">
      <c r="B9" s="17"/>
      <c r="AR9" s="17"/>
      <c r="BE9" s="201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201"/>
      <c r="BS10" s="14" t="s">
        <v>6</v>
      </c>
    </row>
    <row r="11" spans="1:74" s="1" customFormat="1" ht="18.399999999999999" customHeight="1">
      <c r="B11" s="17"/>
      <c r="E11" s="22" t="s">
        <v>20</v>
      </c>
      <c r="AK11" s="24" t="s">
        <v>25</v>
      </c>
      <c r="AN11" s="22" t="s">
        <v>1</v>
      </c>
      <c r="AR11" s="17"/>
      <c r="BE11" s="201"/>
      <c r="BS11" s="14" t="s">
        <v>6</v>
      </c>
    </row>
    <row r="12" spans="1:74" s="1" customFormat="1" ht="6.95" customHeight="1">
      <c r="B12" s="17"/>
      <c r="AR12" s="17"/>
      <c r="BE12" s="20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24</v>
      </c>
      <c r="AN13" s="26" t="s">
        <v>27</v>
      </c>
      <c r="AR13" s="17"/>
      <c r="BE13" s="201"/>
      <c r="BS13" s="14" t="s">
        <v>6</v>
      </c>
    </row>
    <row r="14" spans="1:74" ht="12.75">
      <c r="B14" s="17"/>
      <c r="E14" s="205" t="s">
        <v>27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4" t="s">
        <v>25</v>
      </c>
      <c r="AN14" s="26" t="s">
        <v>27</v>
      </c>
      <c r="AR14" s="17"/>
      <c r="BE14" s="201"/>
      <c r="BS14" s="14" t="s">
        <v>6</v>
      </c>
    </row>
    <row r="15" spans="1:74" s="1" customFormat="1" ht="6.95" customHeight="1">
      <c r="B15" s="17"/>
      <c r="AR15" s="17"/>
      <c r="BE15" s="20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24</v>
      </c>
      <c r="AN16" s="22" t="s">
        <v>1</v>
      </c>
      <c r="AR16" s="17"/>
      <c r="BE16" s="201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1"/>
      <c r="BS17" s="14" t="s">
        <v>30</v>
      </c>
    </row>
    <row r="18" spans="1:71" s="1" customFormat="1" ht="6.95" customHeight="1">
      <c r="B18" s="17"/>
      <c r="AR18" s="17"/>
      <c r="BE18" s="201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24</v>
      </c>
      <c r="AN19" s="22" t="s">
        <v>1</v>
      </c>
      <c r="AR19" s="17"/>
      <c r="BE19" s="201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201"/>
      <c r="BS20" s="14" t="s">
        <v>30</v>
      </c>
    </row>
    <row r="21" spans="1:71" s="1" customFormat="1" ht="6.95" customHeight="1">
      <c r="B21" s="17"/>
      <c r="AR21" s="17"/>
      <c r="BE21" s="201"/>
    </row>
    <row r="22" spans="1:71" s="1" customFormat="1" ht="12" customHeight="1">
      <c r="B22" s="17"/>
      <c r="D22" s="24" t="s">
        <v>33</v>
      </c>
      <c r="AR22" s="17"/>
      <c r="BE22" s="201"/>
    </row>
    <row r="23" spans="1:71" s="1" customFormat="1" ht="16.5" customHeight="1">
      <c r="B23" s="17"/>
      <c r="E23" s="207" t="s">
        <v>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R23" s="17"/>
      <c r="BE23" s="201"/>
    </row>
    <row r="24" spans="1:71" s="1" customFormat="1" ht="6.95" customHeight="1">
      <c r="B24" s="17"/>
      <c r="AR24" s="17"/>
      <c r="BE24" s="20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1"/>
    </row>
    <row r="26" spans="1:71" s="2" customFormat="1" ht="25.9" customHeight="1">
      <c r="A26" s="29"/>
      <c r="B26" s="30"/>
      <c r="C26" s="29"/>
      <c r="D26" s="31" t="s">
        <v>34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8">
        <f>ROUND(AG94,2)</f>
        <v>0</v>
      </c>
      <c r="AL26" s="209"/>
      <c r="AM26" s="209"/>
      <c r="AN26" s="209"/>
      <c r="AO26" s="209"/>
      <c r="AP26" s="29"/>
      <c r="AQ26" s="29"/>
      <c r="AR26" s="30"/>
      <c r="BE26" s="20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0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0" t="s">
        <v>35</v>
      </c>
      <c r="M28" s="210"/>
      <c r="N28" s="210"/>
      <c r="O28" s="210"/>
      <c r="P28" s="210"/>
      <c r="Q28" s="29"/>
      <c r="R28" s="29"/>
      <c r="S28" s="29"/>
      <c r="T28" s="29"/>
      <c r="U28" s="29"/>
      <c r="V28" s="29"/>
      <c r="W28" s="210" t="s">
        <v>36</v>
      </c>
      <c r="X28" s="210"/>
      <c r="Y28" s="210"/>
      <c r="Z28" s="210"/>
      <c r="AA28" s="210"/>
      <c r="AB28" s="210"/>
      <c r="AC28" s="210"/>
      <c r="AD28" s="210"/>
      <c r="AE28" s="210"/>
      <c r="AF28" s="29"/>
      <c r="AG28" s="29"/>
      <c r="AH28" s="29"/>
      <c r="AI28" s="29"/>
      <c r="AJ28" s="29"/>
      <c r="AK28" s="210" t="s">
        <v>37</v>
      </c>
      <c r="AL28" s="210"/>
      <c r="AM28" s="210"/>
      <c r="AN28" s="210"/>
      <c r="AO28" s="210"/>
      <c r="AP28" s="29"/>
      <c r="AQ28" s="29"/>
      <c r="AR28" s="30"/>
      <c r="BE28" s="201"/>
    </row>
    <row r="29" spans="1:71" s="3" customFormat="1" ht="14.45" customHeight="1">
      <c r="B29" s="34"/>
      <c r="D29" s="24" t="s">
        <v>38</v>
      </c>
      <c r="F29" s="35" t="s">
        <v>39</v>
      </c>
      <c r="L29" s="195">
        <v>0.2</v>
      </c>
      <c r="M29" s="194"/>
      <c r="N29" s="194"/>
      <c r="O29" s="194"/>
      <c r="P29" s="194"/>
      <c r="W29" s="193">
        <f>ROUND(AZ94, 2)</f>
        <v>0</v>
      </c>
      <c r="X29" s="194"/>
      <c r="Y29" s="194"/>
      <c r="Z29" s="194"/>
      <c r="AA29" s="194"/>
      <c r="AB29" s="194"/>
      <c r="AC29" s="194"/>
      <c r="AD29" s="194"/>
      <c r="AE29" s="194"/>
      <c r="AK29" s="193">
        <f>ROUND(AV94, 2)</f>
        <v>0</v>
      </c>
      <c r="AL29" s="194"/>
      <c r="AM29" s="194"/>
      <c r="AN29" s="194"/>
      <c r="AO29" s="194"/>
      <c r="AR29" s="34"/>
      <c r="BE29" s="202"/>
    </row>
    <row r="30" spans="1:71" s="3" customFormat="1" ht="14.45" customHeight="1">
      <c r="B30" s="34"/>
      <c r="F30" s="35" t="s">
        <v>40</v>
      </c>
      <c r="L30" s="195">
        <v>0.2</v>
      </c>
      <c r="M30" s="194"/>
      <c r="N30" s="194"/>
      <c r="O30" s="194"/>
      <c r="P30" s="194"/>
      <c r="W30" s="193">
        <f>ROUND(BA94, 2)</f>
        <v>0</v>
      </c>
      <c r="X30" s="194"/>
      <c r="Y30" s="194"/>
      <c r="Z30" s="194"/>
      <c r="AA30" s="194"/>
      <c r="AB30" s="194"/>
      <c r="AC30" s="194"/>
      <c r="AD30" s="194"/>
      <c r="AE30" s="194"/>
      <c r="AK30" s="193">
        <f>ROUND(AW94, 2)</f>
        <v>0</v>
      </c>
      <c r="AL30" s="194"/>
      <c r="AM30" s="194"/>
      <c r="AN30" s="194"/>
      <c r="AO30" s="194"/>
      <c r="AR30" s="34"/>
      <c r="BE30" s="202"/>
    </row>
    <row r="31" spans="1:71" s="3" customFormat="1" ht="14.45" hidden="1" customHeight="1">
      <c r="B31" s="34"/>
      <c r="F31" s="24" t="s">
        <v>41</v>
      </c>
      <c r="L31" s="195">
        <v>0.2</v>
      </c>
      <c r="M31" s="194"/>
      <c r="N31" s="194"/>
      <c r="O31" s="194"/>
      <c r="P31" s="194"/>
      <c r="W31" s="193">
        <f>ROUND(BB94,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4"/>
      <c r="BE31" s="202"/>
    </row>
    <row r="32" spans="1:71" s="3" customFormat="1" ht="14.45" hidden="1" customHeight="1">
      <c r="B32" s="34"/>
      <c r="F32" s="24" t="s">
        <v>42</v>
      </c>
      <c r="L32" s="195">
        <v>0.2</v>
      </c>
      <c r="M32" s="194"/>
      <c r="N32" s="194"/>
      <c r="O32" s="194"/>
      <c r="P32" s="194"/>
      <c r="W32" s="193">
        <f>ROUND(BC94,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4"/>
      <c r="BE32" s="202"/>
    </row>
    <row r="33" spans="1:57" s="3" customFormat="1" ht="14.45" hidden="1" customHeight="1">
      <c r="B33" s="34"/>
      <c r="F33" s="35" t="s">
        <v>43</v>
      </c>
      <c r="L33" s="195">
        <v>0</v>
      </c>
      <c r="M33" s="194"/>
      <c r="N33" s="194"/>
      <c r="O33" s="194"/>
      <c r="P33" s="194"/>
      <c r="W33" s="193">
        <f>ROUND(BD94, 2)</f>
        <v>0</v>
      </c>
      <c r="X33" s="194"/>
      <c r="Y33" s="194"/>
      <c r="Z33" s="194"/>
      <c r="AA33" s="194"/>
      <c r="AB33" s="194"/>
      <c r="AC33" s="194"/>
      <c r="AD33" s="194"/>
      <c r="AE33" s="194"/>
      <c r="AK33" s="193">
        <v>0</v>
      </c>
      <c r="AL33" s="194"/>
      <c r="AM33" s="194"/>
      <c r="AN33" s="194"/>
      <c r="AO33" s="194"/>
      <c r="AR33" s="34"/>
      <c r="BE33" s="20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01"/>
    </row>
    <row r="35" spans="1:57" s="2" customFormat="1" ht="25.9" customHeight="1">
      <c r="A35" s="29"/>
      <c r="B35" s="30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96" t="s">
        <v>46</v>
      </c>
      <c r="Y35" s="197"/>
      <c r="Z35" s="197"/>
      <c r="AA35" s="197"/>
      <c r="AB35" s="197"/>
      <c r="AC35" s="38"/>
      <c r="AD35" s="38"/>
      <c r="AE35" s="38"/>
      <c r="AF35" s="38"/>
      <c r="AG35" s="38"/>
      <c r="AH35" s="38"/>
      <c r="AI35" s="38"/>
      <c r="AJ35" s="38"/>
      <c r="AK35" s="198">
        <f>SUM(AK26:AK33)</f>
        <v>0</v>
      </c>
      <c r="AL35" s="197"/>
      <c r="AM35" s="197"/>
      <c r="AN35" s="197"/>
      <c r="AO35" s="199"/>
      <c r="AP35" s="36"/>
      <c r="AQ35" s="36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0"/>
      <c r="D49" s="41" t="s">
        <v>47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48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3" t="s">
        <v>49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50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49</v>
      </c>
      <c r="AI60" s="32"/>
      <c r="AJ60" s="32"/>
      <c r="AK60" s="32"/>
      <c r="AL60" s="32"/>
      <c r="AM60" s="43" t="s">
        <v>50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1" t="s">
        <v>51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52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3" t="s">
        <v>49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50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49</v>
      </c>
      <c r="AI75" s="32"/>
      <c r="AJ75" s="32"/>
      <c r="AK75" s="32"/>
      <c r="AL75" s="32"/>
      <c r="AM75" s="43" t="s">
        <v>50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0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0" s="2" customFormat="1" ht="24.95" customHeight="1">
      <c r="A82" s="29"/>
      <c r="B82" s="30"/>
      <c r="C82" s="18" t="s">
        <v>53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0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0" s="4" customFormat="1" ht="12" customHeight="1">
      <c r="B84" s="49"/>
      <c r="C84" s="24" t="s">
        <v>12</v>
      </c>
      <c r="L84" s="4" t="str">
        <f>K5</f>
        <v>2020-049</v>
      </c>
      <c r="AR84" s="49"/>
    </row>
    <row r="85" spans="1:90" s="5" customFormat="1" ht="36.950000000000003" customHeight="1">
      <c r="B85" s="50"/>
      <c r="C85" s="51" t="s">
        <v>15</v>
      </c>
      <c r="L85" s="184" t="str">
        <f>K6</f>
        <v>Hrad Šomoška - Bašta delová 2 sprístupenie 4 N.P.</v>
      </c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185"/>
      <c r="AK85" s="185"/>
      <c r="AL85" s="185"/>
      <c r="AM85" s="185"/>
      <c r="AN85" s="185"/>
      <c r="AO85" s="185"/>
      <c r="AR85" s="50"/>
    </row>
    <row r="86" spans="1:90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0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86" t="str">
        <f>IF(AN8= "","",AN8)</f>
        <v>29. 12. 2020</v>
      </c>
      <c r="AN87" s="186"/>
      <c r="AO87" s="29"/>
      <c r="AP87" s="29"/>
      <c r="AQ87" s="29"/>
      <c r="AR87" s="30"/>
      <c r="BE87" s="29"/>
    </row>
    <row r="88" spans="1:90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0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187" t="str">
        <f>IF(E17="","",E17)</f>
        <v xml:space="preserve">Ing.arch.Peter Nižňanský </v>
      </c>
      <c r="AN89" s="188"/>
      <c r="AO89" s="188"/>
      <c r="AP89" s="188"/>
      <c r="AQ89" s="29"/>
      <c r="AR89" s="30"/>
      <c r="AS89" s="189" t="s">
        <v>54</v>
      </c>
      <c r="AT89" s="190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0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31</v>
      </c>
      <c r="AJ90" s="29"/>
      <c r="AK90" s="29"/>
      <c r="AL90" s="29"/>
      <c r="AM90" s="187" t="str">
        <f>IF(E20="","",E20)</f>
        <v xml:space="preserve">Ján Antošík </v>
      </c>
      <c r="AN90" s="188"/>
      <c r="AO90" s="188"/>
      <c r="AP90" s="188"/>
      <c r="AQ90" s="29"/>
      <c r="AR90" s="30"/>
      <c r="AS90" s="191"/>
      <c r="AT90" s="192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0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91"/>
      <c r="AT91" s="192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0" s="2" customFormat="1" ht="29.25" customHeight="1">
      <c r="A92" s="29"/>
      <c r="B92" s="30"/>
      <c r="C92" s="174" t="s">
        <v>55</v>
      </c>
      <c r="D92" s="175"/>
      <c r="E92" s="175"/>
      <c r="F92" s="175"/>
      <c r="G92" s="175"/>
      <c r="H92" s="58"/>
      <c r="I92" s="176" t="s">
        <v>56</v>
      </c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7" t="s">
        <v>57</v>
      </c>
      <c r="AH92" s="175"/>
      <c r="AI92" s="175"/>
      <c r="AJ92" s="175"/>
      <c r="AK92" s="175"/>
      <c r="AL92" s="175"/>
      <c r="AM92" s="175"/>
      <c r="AN92" s="176" t="s">
        <v>58</v>
      </c>
      <c r="AO92" s="175"/>
      <c r="AP92" s="178"/>
      <c r="AQ92" s="59" t="s">
        <v>59</v>
      </c>
      <c r="AR92" s="30"/>
      <c r="AS92" s="60" t="s">
        <v>60</v>
      </c>
      <c r="AT92" s="61" t="s">
        <v>61</v>
      </c>
      <c r="AU92" s="61" t="s">
        <v>62</v>
      </c>
      <c r="AV92" s="61" t="s">
        <v>63</v>
      </c>
      <c r="AW92" s="61" t="s">
        <v>64</v>
      </c>
      <c r="AX92" s="61" t="s">
        <v>65</v>
      </c>
      <c r="AY92" s="61" t="s">
        <v>66</v>
      </c>
      <c r="AZ92" s="61" t="s">
        <v>67</v>
      </c>
      <c r="BA92" s="61" t="s">
        <v>68</v>
      </c>
      <c r="BB92" s="61" t="s">
        <v>69</v>
      </c>
      <c r="BC92" s="61" t="s">
        <v>70</v>
      </c>
      <c r="BD92" s="62" t="s">
        <v>71</v>
      </c>
      <c r="BE92" s="29"/>
    </row>
    <row r="93" spans="1:90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0" s="6" customFormat="1" ht="32.450000000000003" customHeight="1">
      <c r="B94" s="66"/>
      <c r="C94" s="67" t="s">
        <v>72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82">
        <f>ROUND(AG95,2)</f>
        <v>0</v>
      </c>
      <c r="AH94" s="182"/>
      <c r="AI94" s="182"/>
      <c r="AJ94" s="182"/>
      <c r="AK94" s="182"/>
      <c r="AL94" s="182"/>
      <c r="AM94" s="182"/>
      <c r="AN94" s="183">
        <f>SUM(AG94,AT94)</f>
        <v>0</v>
      </c>
      <c r="AO94" s="183"/>
      <c r="AP94" s="183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73</v>
      </c>
      <c r="BT94" s="75" t="s">
        <v>74</v>
      </c>
      <c r="BV94" s="75" t="s">
        <v>75</v>
      </c>
      <c r="BW94" s="75" t="s">
        <v>4</v>
      </c>
      <c r="BX94" s="75" t="s">
        <v>76</v>
      </c>
      <c r="CL94" s="75" t="s">
        <v>1</v>
      </c>
    </row>
    <row r="95" spans="1:90" s="7" customFormat="1" ht="24.75" customHeight="1">
      <c r="A95" s="76" t="s">
        <v>77</v>
      </c>
      <c r="B95" s="77"/>
      <c r="C95" s="78"/>
      <c r="D95" s="181" t="s">
        <v>13</v>
      </c>
      <c r="E95" s="181"/>
      <c r="F95" s="181"/>
      <c r="G95" s="181"/>
      <c r="H95" s="181"/>
      <c r="I95" s="79"/>
      <c r="J95" s="181" t="s">
        <v>16</v>
      </c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79">
        <f>'2020-049 - Hrad Šomoška -...'!J28</f>
        <v>0</v>
      </c>
      <c r="AH95" s="180"/>
      <c r="AI95" s="180"/>
      <c r="AJ95" s="180"/>
      <c r="AK95" s="180"/>
      <c r="AL95" s="180"/>
      <c r="AM95" s="180"/>
      <c r="AN95" s="179">
        <f>SUM(AG95,AT95)</f>
        <v>0</v>
      </c>
      <c r="AO95" s="180"/>
      <c r="AP95" s="180"/>
      <c r="AQ95" s="80" t="s">
        <v>78</v>
      </c>
      <c r="AR95" s="77"/>
      <c r="AS95" s="81">
        <v>0</v>
      </c>
      <c r="AT95" s="82">
        <f>ROUND(SUM(AV95:AW95),2)</f>
        <v>0</v>
      </c>
      <c r="AU95" s="83">
        <f>'2020-049 - Hrad Šomoška -...'!P117</f>
        <v>0</v>
      </c>
      <c r="AV95" s="82">
        <f>'2020-049 - Hrad Šomoška -...'!J31</f>
        <v>0</v>
      </c>
      <c r="AW95" s="82">
        <f>'2020-049 - Hrad Šomoška -...'!J32</f>
        <v>0</v>
      </c>
      <c r="AX95" s="82">
        <f>'2020-049 - Hrad Šomoška -...'!J33</f>
        <v>0</v>
      </c>
      <c r="AY95" s="82">
        <f>'2020-049 - Hrad Šomoška -...'!J34</f>
        <v>0</v>
      </c>
      <c r="AZ95" s="82">
        <f>'2020-049 - Hrad Šomoška -...'!F31</f>
        <v>0</v>
      </c>
      <c r="BA95" s="82">
        <f>'2020-049 - Hrad Šomoška -...'!F32</f>
        <v>0</v>
      </c>
      <c r="BB95" s="82">
        <f>'2020-049 - Hrad Šomoška -...'!F33</f>
        <v>0</v>
      </c>
      <c r="BC95" s="82">
        <f>'2020-049 - Hrad Šomoška -...'!F34</f>
        <v>0</v>
      </c>
      <c r="BD95" s="84">
        <f>'2020-049 - Hrad Šomoška -...'!F35</f>
        <v>0</v>
      </c>
      <c r="BT95" s="85" t="s">
        <v>79</v>
      </c>
      <c r="BU95" s="85" t="s">
        <v>80</v>
      </c>
      <c r="BV95" s="85" t="s">
        <v>75</v>
      </c>
      <c r="BW95" s="85" t="s">
        <v>4</v>
      </c>
      <c r="BX95" s="85" t="s">
        <v>76</v>
      </c>
      <c r="CL95" s="85" t="s">
        <v>1</v>
      </c>
    </row>
    <row r="96" spans="1:90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2020-049 - Hrad Šomoška -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8"/>
  <sheetViews>
    <sheetView showGridLines="0" tabSelected="1" topLeftCell="A99" workbookViewId="0">
      <selection activeCell="W15" sqref="W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72" t="s">
        <v>5</v>
      </c>
      <c r="M2" s="173"/>
      <c r="N2" s="173"/>
      <c r="O2" s="173"/>
      <c r="P2" s="173"/>
      <c r="Q2" s="173"/>
      <c r="R2" s="173"/>
      <c r="S2" s="173"/>
      <c r="T2" s="173"/>
      <c r="U2" s="173"/>
      <c r="V2" s="173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74</v>
      </c>
    </row>
    <row r="4" spans="1:46" s="1" customFormat="1" ht="24.95" customHeight="1">
      <c r="B4" s="17"/>
      <c r="D4" s="18" t="s">
        <v>81</v>
      </c>
      <c r="L4" s="17"/>
      <c r="M4" s="86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9"/>
      <c r="B6" s="30"/>
      <c r="C6" s="29"/>
      <c r="D6" s="24" t="s">
        <v>15</v>
      </c>
      <c r="E6" s="29"/>
      <c r="F6" s="29"/>
      <c r="G6" s="29"/>
      <c r="H6" s="29"/>
      <c r="I6" s="29"/>
      <c r="J6" s="29"/>
      <c r="K6" s="29"/>
      <c r="L6" s="40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46" s="2" customFormat="1" ht="16.5" customHeight="1">
      <c r="A7" s="29"/>
      <c r="B7" s="30"/>
      <c r="C7" s="29"/>
      <c r="D7" s="29"/>
      <c r="E7" s="184" t="s">
        <v>16</v>
      </c>
      <c r="F7" s="211"/>
      <c r="G7" s="211"/>
      <c r="H7" s="211"/>
      <c r="I7" s="29"/>
      <c r="J7" s="29"/>
      <c r="K7" s="29"/>
      <c r="L7" s="40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</row>
    <row r="8" spans="1:46" s="2" customFormat="1">
      <c r="A8" s="29"/>
      <c r="B8" s="30"/>
      <c r="C8" s="29"/>
      <c r="D8" s="29"/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2" customHeight="1">
      <c r="A9" s="29"/>
      <c r="B9" s="30"/>
      <c r="C9" s="29"/>
      <c r="D9" s="24" t="s">
        <v>17</v>
      </c>
      <c r="E9" s="29"/>
      <c r="F9" s="22" t="s">
        <v>1</v>
      </c>
      <c r="G9" s="29"/>
      <c r="H9" s="29"/>
      <c r="I9" s="24" t="s">
        <v>18</v>
      </c>
      <c r="J9" s="22" t="s">
        <v>1</v>
      </c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19</v>
      </c>
      <c r="E10" s="29"/>
      <c r="F10" s="22" t="s">
        <v>20</v>
      </c>
      <c r="G10" s="29"/>
      <c r="H10" s="29"/>
      <c r="I10" s="24" t="s">
        <v>21</v>
      </c>
      <c r="J10" s="53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0.9" customHeight="1">
      <c r="A11" s="29"/>
      <c r="B11" s="30"/>
      <c r="C11" s="29"/>
      <c r="D11" s="29"/>
      <c r="E11" s="29"/>
      <c r="F11" s="29"/>
      <c r="G11" s="29"/>
      <c r="H11" s="29"/>
      <c r="I11" s="29"/>
      <c r="J11" s="29"/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23</v>
      </c>
      <c r="E12" s="29"/>
      <c r="F12" s="29"/>
      <c r="G12" s="29"/>
      <c r="H12" s="29"/>
      <c r="I12" s="24" t="s">
        <v>24</v>
      </c>
      <c r="J12" s="22" t="s">
        <v>1</v>
      </c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8" customHeight="1">
      <c r="A13" s="29"/>
      <c r="B13" s="30"/>
      <c r="C13" s="29"/>
      <c r="D13" s="29"/>
      <c r="E13" s="22" t="s">
        <v>20</v>
      </c>
      <c r="F13" s="29"/>
      <c r="G13" s="29"/>
      <c r="H13" s="29"/>
      <c r="I13" s="24" t="s">
        <v>25</v>
      </c>
      <c r="J13" s="22" t="s">
        <v>1</v>
      </c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6.95" customHeight="1">
      <c r="A14" s="29"/>
      <c r="B14" s="30"/>
      <c r="C14" s="29"/>
      <c r="D14" s="29"/>
      <c r="E14" s="29"/>
      <c r="F14" s="29"/>
      <c r="G14" s="29"/>
      <c r="H14" s="29"/>
      <c r="I14" s="29"/>
      <c r="J14" s="29"/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26</v>
      </c>
      <c r="E15" s="29"/>
      <c r="F15" s="29"/>
      <c r="G15" s="29"/>
      <c r="H15" s="29"/>
      <c r="I15" s="24" t="s">
        <v>24</v>
      </c>
      <c r="J15" s="25" t="str">
        <f>'Rekapitulácia stavby'!AN13</f>
        <v>Vyplň údaj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8" customHeight="1">
      <c r="A16" s="29"/>
      <c r="B16" s="30"/>
      <c r="C16" s="29"/>
      <c r="D16" s="29"/>
      <c r="E16" s="212" t="str">
        <f>'Rekapitulácia stavby'!E14</f>
        <v>Vyplň údaj</v>
      </c>
      <c r="F16" s="203"/>
      <c r="G16" s="203"/>
      <c r="H16" s="203"/>
      <c r="I16" s="24" t="s">
        <v>25</v>
      </c>
      <c r="J16" s="25" t="str">
        <f>'Rekapitulácia stavby'!AN14</f>
        <v>Vyplň údaj</v>
      </c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6.95" customHeight="1">
      <c r="A17" s="29"/>
      <c r="B17" s="30"/>
      <c r="C17" s="29"/>
      <c r="D17" s="29"/>
      <c r="E17" s="29"/>
      <c r="F17" s="29"/>
      <c r="G17" s="29"/>
      <c r="H17" s="29"/>
      <c r="I17" s="29"/>
      <c r="J17" s="29"/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2" customHeight="1">
      <c r="A18" s="29"/>
      <c r="B18" s="30"/>
      <c r="C18" s="29"/>
      <c r="D18" s="24" t="s">
        <v>28</v>
      </c>
      <c r="E18" s="29"/>
      <c r="F18" s="29"/>
      <c r="G18" s="29"/>
      <c r="H18" s="29"/>
      <c r="I18" s="24" t="s">
        <v>24</v>
      </c>
      <c r="J18" s="22" t="s">
        <v>1</v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18" customHeight="1">
      <c r="A19" s="29"/>
      <c r="B19" s="30"/>
      <c r="C19" s="29"/>
      <c r="D19" s="29"/>
      <c r="E19" s="22" t="s">
        <v>29</v>
      </c>
      <c r="F19" s="29"/>
      <c r="G19" s="29"/>
      <c r="H19" s="29"/>
      <c r="I19" s="24" t="s">
        <v>25</v>
      </c>
      <c r="J19" s="22" t="s">
        <v>1</v>
      </c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29"/>
      <c r="J20" s="29"/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2" customHeight="1">
      <c r="A21" s="29"/>
      <c r="B21" s="30"/>
      <c r="C21" s="29"/>
      <c r="D21" s="24" t="s">
        <v>31</v>
      </c>
      <c r="E21" s="29"/>
      <c r="F21" s="29"/>
      <c r="G21" s="29"/>
      <c r="H21" s="29"/>
      <c r="I21" s="24" t="s">
        <v>24</v>
      </c>
      <c r="J21" s="22" t="s">
        <v>1</v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18" customHeight="1">
      <c r="A22" s="29"/>
      <c r="B22" s="30"/>
      <c r="C22" s="29"/>
      <c r="D22" s="29"/>
      <c r="E22" s="22" t="s">
        <v>32</v>
      </c>
      <c r="F22" s="29"/>
      <c r="G22" s="29"/>
      <c r="H22" s="29"/>
      <c r="I22" s="24" t="s">
        <v>25</v>
      </c>
      <c r="J22" s="22" t="s">
        <v>1</v>
      </c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29"/>
      <c r="J23" s="29"/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2" customHeight="1">
      <c r="A24" s="29"/>
      <c r="B24" s="30"/>
      <c r="C24" s="29"/>
      <c r="D24" s="24" t="s">
        <v>33</v>
      </c>
      <c r="E24" s="29"/>
      <c r="F24" s="29"/>
      <c r="G24" s="29"/>
      <c r="H24" s="29"/>
      <c r="I24" s="29"/>
      <c r="J24" s="29"/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8" customFormat="1" ht="16.5" customHeight="1">
      <c r="A25" s="87"/>
      <c r="B25" s="88"/>
      <c r="C25" s="87"/>
      <c r="D25" s="87"/>
      <c r="E25" s="207" t="s">
        <v>1</v>
      </c>
      <c r="F25" s="207"/>
      <c r="G25" s="207"/>
      <c r="H25" s="207"/>
      <c r="I25" s="87"/>
      <c r="J25" s="87"/>
      <c r="K25" s="87"/>
      <c r="L25" s="89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</row>
    <row r="26" spans="1:52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2" customFormat="1" ht="6.95" customHeight="1">
      <c r="A27" s="29"/>
      <c r="B27" s="30"/>
      <c r="C27" s="29"/>
      <c r="D27" s="64"/>
      <c r="E27" s="64"/>
      <c r="F27" s="64"/>
      <c r="G27" s="64"/>
      <c r="H27" s="64"/>
      <c r="I27" s="64"/>
      <c r="J27" s="64"/>
      <c r="K27" s="64"/>
      <c r="L27" s="40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52" s="2" customFormat="1" ht="25.35" customHeight="1">
      <c r="A28" s="29"/>
      <c r="B28" s="30"/>
      <c r="C28" s="29"/>
      <c r="D28" s="90" t="s">
        <v>34</v>
      </c>
      <c r="E28" s="29"/>
      <c r="F28" s="29"/>
      <c r="G28" s="29"/>
      <c r="H28" s="29"/>
      <c r="I28" s="29"/>
      <c r="J28" s="69">
        <f>ROUND(J117, 2)</f>
        <v>0</v>
      </c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14.45" customHeight="1">
      <c r="A30" s="29"/>
      <c r="B30" s="30"/>
      <c r="C30" s="29"/>
      <c r="D30" s="29"/>
      <c r="E30" s="29"/>
      <c r="F30" s="33" t="s">
        <v>36</v>
      </c>
      <c r="G30" s="29"/>
      <c r="H30" s="29"/>
      <c r="I30" s="33" t="s">
        <v>35</v>
      </c>
      <c r="J30" s="33" t="s">
        <v>37</v>
      </c>
      <c r="K30" s="2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14.45" customHeight="1">
      <c r="A31" s="29"/>
      <c r="B31" s="30"/>
      <c r="C31" s="29"/>
      <c r="D31" s="93" t="s">
        <v>38</v>
      </c>
      <c r="E31" s="35" t="s">
        <v>39</v>
      </c>
      <c r="F31" s="94">
        <f>ROUND((SUM(BE117:BE147)),  2)</f>
        <v>0</v>
      </c>
      <c r="G31" s="92"/>
      <c r="H31" s="92"/>
      <c r="I31" s="95">
        <v>0.2</v>
      </c>
      <c r="J31" s="94">
        <f>ROUND(((SUM(BE117:BE147))*I31),  2)</f>
        <v>0</v>
      </c>
      <c r="K31" s="29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14.45" customHeight="1">
      <c r="A32" s="29"/>
      <c r="B32" s="30"/>
      <c r="C32" s="29"/>
      <c r="D32" s="29"/>
      <c r="E32" s="35" t="s">
        <v>40</v>
      </c>
      <c r="F32" s="94">
        <f>ROUND((SUM(BF117:BF147)),  2)</f>
        <v>0</v>
      </c>
      <c r="G32" s="92"/>
      <c r="H32" s="92"/>
      <c r="I32" s="95">
        <v>0.2</v>
      </c>
      <c r="J32" s="94">
        <f>ROUND(((SUM(BF117:BF147))*I32),  2)</f>
        <v>0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14.45" hidden="1" customHeight="1">
      <c r="A33" s="29"/>
      <c r="B33" s="30"/>
      <c r="C33" s="29"/>
      <c r="D33" s="29"/>
      <c r="E33" s="24" t="s">
        <v>41</v>
      </c>
      <c r="F33" s="96">
        <f>ROUND((SUM(BG117:BG147)),  2)</f>
        <v>0</v>
      </c>
      <c r="G33" s="29"/>
      <c r="H33" s="29"/>
      <c r="I33" s="97">
        <v>0.2</v>
      </c>
      <c r="J33" s="96">
        <f>0</f>
        <v>0</v>
      </c>
      <c r="K33" s="2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hidden="1" customHeight="1">
      <c r="A34" s="29"/>
      <c r="B34" s="30"/>
      <c r="C34" s="29"/>
      <c r="D34" s="29"/>
      <c r="E34" s="24" t="s">
        <v>42</v>
      </c>
      <c r="F34" s="96">
        <f>ROUND((SUM(BH117:BH147)),  2)</f>
        <v>0</v>
      </c>
      <c r="G34" s="29"/>
      <c r="H34" s="29"/>
      <c r="I34" s="97">
        <v>0.2</v>
      </c>
      <c r="J34" s="96">
        <f>0</f>
        <v>0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hidden="1" customHeight="1">
      <c r="A35" s="29"/>
      <c r="B35" s="30"/>
      <c r="C35" s="29"/>
      <c r="D35" s="29"/>
      <c r="E35" s="35" t="s">
        <v>43</v>
      </c>
      <c r="F35" s="94">
        <f>ROUND((SUM(BI117:BI147)),  2)</f>
        <v>0</v>
      </c>
      <c r="G35" s="92"/>
      <c r="H35" s="92"/>
      <c r="I35" s="95">
        <v>0</v>
      </c>
      <c r="J35" s="94">
        <f>0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25.35" customHeight="1">
      <c r="A37" s="29"/>
      <c r="B37" s="30"/>
      <c r="C37" s="98"/>
      <c r="D37" s="99" t="s">
        <v>44</v>
      </c>
      <c r="E37" s="58"/>
      <c r="F37" s="58"/>
      <c r="G37" s="100" t="s">
        <v>45</v>
      </c>
      <c r="H37" s="101" t="s">
        <v>46</v>
      </c>
      <c r="I37" s="58"/>
      <c r="J37" s="102">
        <f>SUM(J28:J35)</f>
        <v>0</v>
      </c>
      <c r="K37" s="103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14.4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1" customFormat="1" ht="14.45" customHeight="1">
      <c r="B39" s="17"/>
      <c r="L39" s="17"/>
    </row>
    <row r="40" spans="1:52" s="1" customFormat="1" ht="14.45" customHeight="1">
      <c r="B40" s="17"/>
      <c r="L40" s="17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0"/>
      <c r="D50" s="41" t="s">
        <v>47</v>
      </c>
      <c r="E50" s="42"/>
      <c r="F50" s="42"/>
      <c r="G50" s="41" t="s">
        <v>48</v>
      </c>
      <c r="H50" s="42"/>
      <c r="I50" s="42"/>
      <c r="J50" s="42"/>
      <c r="K50" s="42"/>
      <c r="L50" s="40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3" t="s">
        <v>49</v>
      </c>
      <c r="E61" s="32"/>
      <c r="F61" s="104" t="s">
        <v>50</v>
      </c>
      <c r="G61" s="43" t="s">
        <v>49</v>
      </c>
      <c r="H61" s="32"/>
      <c r="I61" s="32"/>
      <c r="J61" s="105" t="s">
        <v>50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1" t="s">
        <v>51</v>
      </c>
      <c r="E65" s="44"/>
      <c r="F65" s="44"/>
      <c r="G65" s="41" t="s">
        <v>52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3" t="s">
        <v>49</v>
      </c>
      <c r="E76" s="32"/>
      <c r="F76" s="104" t="s">
        <v>50</v>
      </c>
      <c r="G76" s="43" t="s">
        <v>49</v>
      </c>
      <c r="H76" s="32"/>
      <c r="I76" s="32"/>
      <c r="J76" s="105" t="s">
        <v>50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82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184" t="str">
        <f>E7</f>
        <v>Hrad Šomoška - Bašta delová 2 sprístupenie 4 N.P.</v>
      </c>
      <c r="F85" s="211"/>
      <c r="G85" s="211"/>
      <c r="H85" s="211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2" customHeight="1">
      <c r="A87" s="29"/>
      <c r="B87" s="30"/>
      <c r="C87" s="24" t="s">
        <v>19</v>
      </c>
      <c r="D87" s="29"/>
      <c r="E87" s="29"/>
      <c r="F87" s="22" t="str">
        <f>F10</f>
        <v xml:space="preserve"> </v>
      </c>
      <c r="G87" s="29"/>
      <c r="H87" s="29"/>
      <c r="I87" s="24" t="s">
        <v>21</v>
      </c>
      <c r="J87" s="53" t="str">
        <f>IF(J10="","",J10)</f>
        <v/>
      </c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25.7" customHeight="1">
      <c r="A89" s="29"/>
      <c r="B89" s="30"/>
      <c r="C89" s="24" t="s">
        <v>23</v>
      </c>
      <c r="D89" s="29"/>
      <c r="E89" s="29"/>
      <c r="F89" s="22" t="str">
        <f>E13</f>
        <v xml:space="preserve"> </v>
      </c>
      <c r="G89" s="29"/>
      <c r="H89" s="29"/>
      <c r="I89" s="24" t="s">
        <v>28</v>
      </c>
      <c r="J89" s="27" t="str">
        <f>E19</f>
        <v xml:space="preserve">Ing.arch.Peter Nižňanský </v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15.2" customHeight="1">
      <c r="A90" s="29"/>
      <c r="B90" s="30"/>
      <c r="C90" s="24" t="s">
        <v>26</v>
      </c>
      <c r="D90" s="29"/>
      <c r="E90" s="29"/>
      <c r="F90" s="22" t="str">
        <f>IF(E16="","",E16)</f>
        <v>Vyplň údaj</v>
      </c>
      <c r="G90" s="29"/>
      <c r="H90" s="29"/>
      <c r="I90" s="24" t="s">
        <v>31</v>
      </c>
      <c r="J90" s="27" t="str">
        <f>E22</f>
        <v xml:space="preserve">Ján Antošík </v>
      </c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0.35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29.25" customHeight="1">
      <c r="A92" s="29"/>
      <c r="B92" s="30"/>
      <c r="C92" s="106" t="s">
        <v>83</v>
      </c>
      <c r="D92" s="98"/>
      <c r="E92" s="98"/>
      <c r="F92" s="98"/>
      <c r="G92" s="98"/>
      <c r="H92" s="98"/>
      <c r="I92" s="98"/>
      <c r="J92" s="107" t="s">
        <v>84</v>
      </c>
      <c r="K92" s="98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2.9" customHeight="1">
      <c r="A94" s="29"/>
      <c r="B94" s="30"/>
      <c r="C94" s="108" t="s">
        <v>85</v>
      </c>
      <c r="D94" s="29"/>
      <c r="E94" s="29"/>
      <c r="F94" s="29"/>
      <c r="G94" s="29"/>
      <c r="H94" s="29"/>
      <c r="I94" s="29"/>
      <c r="J94" s="69">
        <f>J117</f>
        <v>0</v>
      </c>
      <c r="K94" s="29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U94" s="14" t="s">
        <v>86</v>
      </c>
    </row>
    <row r="95" spans="1:47" s="9" customFormat="1" ht="24.95" customHeight="1">
      <c r="B95" s="109"/>
      <c r="D95" s="110" t="s">
        <v>87</v>
      </c>
      <c r="E95" s="111"/>
      <c r="F95" s="111"/>
      <c r="G95" s="111"/>
      <c r="H95" s="111"/>
      <c r="I95" s="111"/>
      <c r="J95" s="112">
        <f>J118</f>
        <v>0</v>
      </c>
      <c r="L95" s="109"/>
    </row>
    <row r="96" spans="1:47" s="10" customFormat="1" ht="19.899999999999999" customHeight="1">
      <c r="B96" s="113"/>
      <c r="D96" s="114" t="s">
        <v>88</v>
      </c>
      <c r="E96" s="115"/>
      <c r="F96" s="115"/>
      <c r="G96" s="115"/>
      <c r="H96" s="115"/>
      <c r="I96" s="115"/>
      <c r="J96" s="116">
        <f>J119</f>
        <v>0</v>
      </c>
      <c r="L96" s="113"/>
    </row>
    <row r="97" spans="1:31" s="10" customFormat="1" ht="19.899999999999999" customHeight="1">
      <c r="B97" s="113"/>
      <c r="D97" s="114" t="s">
        <v>89</v>
      </c>
      <c r="E97" s="115"/>
      <c r="F97" s="115"/>
      <c r="G97" s="115"/>
      <c r="H97" s="115"/>
      <c r="I97" s="115"/>
      <c r="J97" s="116">
        <f>J122</f>
        <v>0</v>
      </c>
      <c r="L97" s="113"/>
    </row>
    <row r="98" spans="1:31" s="9" customFormat="1" ht="24.95" customHeight="1">
      <c r="B98" s="109"/>
      <c r="D98" s="110" t="s">
        <v>90</v>
      </c>
      <c r="E98" s="111"/>
      <c r="F98" s="111"/>
      <c r="G98" s="111"/>
      <c r="H98" s="111"/>
      <c r="I98" s="111"/>
      <c r="J98" s="112">
        <f>J143</f>
        <v>0</v>
      </c>
      <c r="L98" s="109"/>
    </row>
    <row r="99" spans="1:31" s="9" customFormat="1" ht="24.95" customHeight="1">
      <c r="B99" s="109"/>
      <c r="D99" s="110" t="s">
        <v>91</v>
      </c>
      <c r="E99" s="111"/>
      <c r="F99" s="111"/>
      <c r="G99" s="111"/>
      <c r="H99" s="111"/>
      <c r="I99" s="111"/>
      <c r="J99" s="112">
        <f>J146</f>
        <v>0</v>
      </c>
      <c r="L99" s="109"/>
    </row>
    <row r="100" spans="1:31" s="2" customFormat="1" ht="21.75" customHeight="1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40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>
      <c r="A101" s="29"/>
      <c r="B101" s="45"/>
      <c r="C101" s="46"/>
      <c r="D101" s="46"/>
      <c r="E101" s="46"/>
      <c r="F101" s="46"/>
      <c r="G101" s="46"/>
      <c r="H101" s="46"/>
      <c r="I101" s="46"/>
      <c r="J101" s="46"/>
      <c r="K101" s="46"/>
      <c r="L101" s="40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>
      <c r="A105" s="29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0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>
      <c r="A106" s="29"/>
      <c r="B106" s="30"/>
      <c r="C106" s="18" t="s">
        <v>92</v>
      </c>
      <c r="D106" s="29"/>
      <c r="E106" s="29"/>
      <c r="F106" s="29"/>
      <c r="G106" s="29"/>
      <c r="H106" s="29"/>
      <c r="I106" s="29"/>
      <c r="J106" s="29"/>
      <c r="K106" s="29"/>
      <c r="L106" s="40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40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>
      <c r="A108" s="29"/>
      <c r="B108" s="30"/>
      <c r="C108" s="24" t="s">
        <v>15</v>
      </c>
      <c r="D108" s="29"/>
      <c r="E108" s="29"/>
      <c r="F108" s="29"/>
      <c r="G108" s="29"/>
      <c r="H108" s="29"/>
      <c r="I108" s="29"/>
      <c r="J108" s="29"/>
      <c r="K108" s="29"/>
      <c r="L108" s="40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>
      <c r="A109" s="29"/>
      <c r="B109" s="30"/>
      <c r="C109" s="29"/>
      <c r="D109" s="29"/>
      <c r="E109" s="184" t="str">
        <f>E7</f>
        <v>Hrad Šomoška - Bašta delová 2 sprístupenie 4 N.P.</v>
      </c>
      <c r="F109" s="211"/>
      <c r="G109" s="211"/>
      <c r="H109" s="211"/>
      <c r="I109" s="29"/>
      <c r="J109" s="29"/>
      <c r="K109" s="29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40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19</v>
      </c>
      <c r="D111" s="29"/>
      <c r="E111" s="29"/>
      <c r="F111" s="22" t="str">
        <f>F10</f>
        <v xml:space="preserve"> </v>
      </c>
      <c r="G111" s="29"/>
      <c r="H111" s="29"/>
      <c r="I111" s="24" t="s">
        <v>21</v>
      </c>
      <c r="J111" s="53" t="str">
        <f>IF(J10="","",J10)</f>
        <v/>
      </c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5.7" customHeight="1">
      <c r="A113" s="29"/>
      <c r="B113" s="30"/>
      <c r="C113" s="24" t="s">
        <v>23</v>
      </c>
      <c r="D113" s="29"/>
      <c r="E113" s="29"/>
      <c r="F113" s="22" t="str">
        <f>E13</f>
        <v xml:space="preserve"> </v>
      </c>
      <c r="G113" s="29"/>
      <c r="H113" s="29"/>
      <c r="I113" s="24" t="s">
        <v>28</v>
      </c>
      <c r="J113" s="27" t="str">
        <f>E19</f>
        <v xml:space="preserve">Ing.arch.Peter Nižňanský </v>
      </c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>
      <c r="A114" s="29"/>
      <c r="B114" s="30"/>
      <c r="C114" s="24" t="s">
        <v>26</v>
      </c>
      <c r="D114" s="29"/>
      <c r="E114" s="29"/>
      <c r="F114" s="22" t="str">
        <f>IF(E16="","",E16)</f>
        <v>Vyplň údaj</v>
      </c>
      <c r="G114" s="29"/>
      <c r="H114" s="29"/>
      <c r="I114" s="24" t="s">
        <v>31</v>
      </c>
      <c r="J114" s="27" t="str">
        <f>E22</f>
        <v xml:space="preserve">Ján Antošík </v>
      </c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0.3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11" customFormat="1" ht="29.25" customHeight="1">
      <c r="A116" s="117"/>
      <c r="B116" s="118"/>
      <c r="C116" s="119" t="s">
        <v>93</v>
      </c>
      <c r="D116" s="120" t="s">
        <v>59</v>
      </c>
      <c r="E116" s="120" t="s">
        <v>55</v>
      </c>
      <c r="F116" s="120" t="s">
        <v>56</v>
      </c>
      <c r="G116" s="120" t="s">
        <v>94</v>
      </c>
      <c r="H116" s="120" t="s">
        <v>95</v>
      </c>
      <c r="I116" s="120" t="s">
        <v>96</v>
      </c>
      <c r="J116" s="121" t="s">
        <v>84</v>
      </c>
      <c r="K116" s="122" t="s">
        <v>97</v>
      </c>
      <c r="L116" s="123"/>
      <c r="M116" s="60" t="s">
        <v>1</v>
      </c>
      <c r="N116" s="61" t="s">
        <v>38</v>
      </c>
      <c r="O116" s="61" t="s">
        <v>98</v>
      </c>
      <c r="P116" s="61" t="s">
        <v>99</v>
      </c>
      <c r="Q116" s="61" t="s">
        <v>100</v>
      </c>
      <c r="R116" s="61" t="s">
        <v>101</v>
      </c>
      <c r="S116" s="61" t="s">
        <v>102</v>
      </c>
      <c r="T116" s="62" t="s">
        <v>103</v>
      </c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</row>
    <row r="117" spans="1:65" s="2" customFormat="1" ht="22.9" customHeight="1">
      <c r="A117" s="29"/>
      <c r="B117" s="30"/>
      <c r="C117" s="67" t="s">
        <v>85</v>
      </c>
      <c r="D117" s="29"/>
      <c r="E117" s="29"/>
      <c r="F117" s="29"/>
      <c r="G117" s="29"/>
      <c r="H117" s="29"/>
      <c r="I117" s="29"/>
      <c r="J117" s="124">
        <f>BK117</f>
        <v>0</v>
      </c>
      <c r="K117" s="29"/>
      <c r="L117" s="30"/>
      <c r="M117" s="63"/>
      <c r="N117" s="54"/>
      <c r="O117" s="64"/>
      <c r="P117" s="125">
        <f>P118+P143+P146</f>
        <v>0</v>
      </c>
      <c r="Q117" s="64"/>
      <c r="R117" s="125">
        <f>R118+R143+R146</f>
        <v>3.9676920999999998</v>
      </c>
      <c r="S117" s="64"/>
      <c r="T117" s="126">
        <f>T118+T143+T146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T117" s="14" t="s">
        <v>73</v>
      </c>
      <c r="AU117" s="14" t="s">
        <v>86</v>
      </c>
      <c r="BK117" s="127">
        <f>BK118+BK143+BK146</f>
        <v>0</v>
      </c>
    </row>
    <row r="118" spans="1:65" s="12" customFormat="1" ht="25.9" customHeight="1">
      <c r="B118" s="128"/>
      <c r="D118" s="129" t="s">
        <v>73</v>
      </c>
      <c r="E118" s="130" t="s">
        <v>104</v>
      </c>
      <c r="F118" s="130" t="s">
        <v>105</v>
      </c>
      <c r="I118" s="131"/>
      <c r="J118" s="132">
        <f>BK118</f>
        <v>0</v>
      </c>
      <c r="L118" s="128"/>
      <c r="M118" s="133"/>
      <c r="N118" s="134"/>
      <c r="O118" s="134"/>
      <c r="P118" s="135">
        <f>P119+P122</f>
        <v>0</v>
      </c>
      <c r="Q118" s="134"/>
      <c r="R118" s="135">
        <f>R119+R122</f>
        <v>3.9676920999999998</v>
      </c>
      <c r="S118" s="134"/>
      <c r="T118" s="136">
        <f>T119+T122</f>
        <v>0</v>
      </c>
      <c r="AR118" s="129" t="s">
        <v>106</v>
      </c>
      <c r="AT118" s="137" t="s">
        <v>73</v>
      </c>
      <c r="AU118" s="137" t="s">
        <v>74</v>
      </c>
      <c r="AY118" s="129" t="s">
        <v>107</v>
      </c>
      <c r="BK118" s="138">
        <f>BK119+BK122</f>
        <v>0</v>
      </c>
    </row>
    <row r="119" spans="1:65" s="12" customFormat="1" ht="22.9" customHeight="1">
      <c r="B119" s="128"/>
      <c r="D119" s="129" t="s">
        <v>73</v>
      </c>
      <c r="E119" s="139" t="s">
        <v>108</v>
      </c>
      <c r="F119" s="139" t="s">
        <v>109</v>
      </c>
      <c r="I119" s="131"/>
      <c r="J119" s="140">
        <f>BK119</f>
        <v>0</v>
      </c>
      <c r="L119" s="128"/>
      <c r="M119" s="133"/>
      <c r="N119" s="134"/>
      <c r="O119" s="134"/>
      <c r="P119" s="135">
        <f>SUM(P120:P121)</f>
        <v>0</v>
      </c>
      <c r="Q119" s="134"/>
      <c r="R119" s="135">
        <f>SUM(R120:R121)</f>
        <v>2.001E-2</v>
      </c>
      <c r="S119" s="134"/>
      <c r="T119" s="136">
        <f>SUM(T120:T121)</f>
        <v>0</v>
      </c>
      <c r="AR119" s="129" t="s">
        <v>106</v>
      </c>
      <c r="AT119" s="137" t="s">
        <v>73</v>
      </c>
      <c r="AU119" s="137" t="s">
        <v>79</v>
      </c>
      <c r="AY119" s="129" t="s">
        <v>107</v>
      </c>
      <c r="BK119" s="138">
        <f>SUM(BK120:BK121)</f>
        <v>0</v>
      </c>
    </row>
    <row r="120" spans="1:65" s="2" customFormat="1" ht="24.2" customHeight="1">
      <c r="A120" s="29"/>
      <c r="B120" s="141"/>
      <c r="C120" s="142" t="s">
        <v>110</v>
      </c>
      <c r="D120" s="142" t="s">
        <v>111</v>
      </c>
      <c r="E120" s="143" t="s">
        <v>112</v>
      </c>
      <c r="F120" s="144" t="s">
        <v>113</v>
      </c>
      <c r="G120" s="145" t="s">
        <v>114</v>
      </c>
      <c r="H120" s="146">
        <v>58</v>
      </c>
      <c r="I120" s="147"/>
      <c r="J120" s="148">
        <f>ROUND(I120*H120,2)</f>
        <v>0</v>
      </c>
      <c r="K120" s="149"/>
      <c r="L120" s="30"/>
      <c r="M120" s="150" t="s">
        <v>1</v>
      </c>
      <c r="N120" s="151" t="s">
        <v>40</v>
      </c>
      <c r="O120" s="56"/>
      <c r="P120" s="152">
        <f>O120*H120</f>
        <v>0</v>
      </c>
      <c r="Q120" s="152">
        <v>0</v>
      </c>
      <c r="R120" s="152">
        <f>Q120*H120</f>
        <v>0</v>
      </c>
      <c r="S120" s="152">
        <v>0</v>
      </c>
      <c r="T120" s="153">
        <f>S120*H120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54" t="s">
        <v>110</v>
      </c>
      <c r="AT120" s="154" t="s">
        <v>111</v>
      </c>
      <c r="AU120" s="154" t="s">
        <v>106</v>
      </c>
      <c r="AY120" s="14" t="s">
        <v>107</v>
      </c>
      <c r="BE120" s="155">
        <f>IF(N120="základná",J120,0)</f>
        <v>0</v>
      </c>
      <c r="BF120" s="155">
        <f>IF(N120="znížená",J120,0)</f>
        <v>0</v>
      </c>
      <c r="BG120" s="155">
        <f>IF(N120="zákl. prenesená",J120,0)</f>
        <v>0</v>
      </c>
      <c r="BH120" s="155">
        <f>IF(N120="zníž. prenesená",J120,0)</f>
        <v>0</v>
      </c>
      <c r="BI120" s="155">
        <f>IF(N120="nulová",J120,0)</f>
        <v>0</v>
      </c>
      <c r="BJ120" s="14" t="s">
        <v>106</v>
      </c>
      <c r="BK120" s="155">
        <f>ROUND(I120*H120,2)</f>
        <v>0</v>
      </c>
      <c r="BL120" s="14" t="s">
        <v>110</v>
      </c>
      <c r="BM120" s="154" t="s">
        <v>115</v>
      </c>
    </row>
    <row r="121" spans="1:65" s="2" customFormat="1" ht="16.5" customHeight="1">
      <c r="A121" s="29"/>
      <c r="B121" s="141"/>
      <c r="C121" s="156" t="s">
        <v>116</v>
      </c>
      <c r="D121" s="156" t="s">
        <v>117</v>
      </c>
      <c r="E121" s="157" t="s">
        <v>118</v>
      </c>
      <c r="F121" s="158" t="s">
        <v>119</v>
      </c>
      <c r="G121" s="159" t="s">
        <v>114</v>
      </c>
      <c r="H121" s="160">
        <v>66.7</v>
      </c>
      <c r="I121" s="161"/>
      <c r="J121" s="162">
        <f>ROUND(I121*H121,2)</f>
        <v>0</v>
      </c>
      <c r="K121" s="163"/>
      <c r="L121" s="164"/>
      <c r="M121" s="165" t="s">
        <v>1</v>
      </c>
      <c r="N121" s="166" t="s">
        <v>40</v>
      </c>
      <c r="O121" s="56"/>
      <c r="P121" s="152">
        <f>O121*H121</f>
        <v>0</v>
      </c>
      <c r="Q121" s="152">
        <v>2.9999999999999997E-4</v>
      </c>
      <c r="R121" s="152">
        <f>Q121*H121</f>
        <v>2.001E-2</v>
      </c>
      <c r="S121" s="152">
        <v>0</v>
      </c>
      <c r="T121" s="153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4" t="s">
        <v>120</v>
      </c>
      <c r="AT121" s="154" t="s">
        <v>117</v>
      </c>
      <c r="AU121" s="154" t="s">
        <v>106</v>
      </c>
      <c r="AY121" s="14" t="s">
        <v>107</v>
      </c>
      <c r="BE121" s="155">
        <f>IF(N121="základná",J121,0)</f>
        <v>0</v>
      </c>
      <c r="BF121" s="155">
        <f>IF(N121="znížená",J121,0)</f>
        <v>0</v>
      </c>
      <c r="BG121" s="155">
        <f>IF(N121="zákl. prenesená",J121,0)</f>
        <v>0</v>
      </c>
      <c r="BH121" s="155">
        <f>IF(N121="zníž. prenesená",J121,0)</f>
        <v>0</v>
      </c>
      <c r="BI121" s="155">
        <f>IF(N121="nulová",J121,0)</f>
        <v>0</v>
      </c>
      <c r="BJ121" s="14" t="s">
        <v>106</v>
      </c>
      <c r="BK121" s="155">
        <f>ROUND(I121*H121,2)</f>
        <v>0</v>
      </c>
      <c r="BL121" s="14" t="s">
        <v>110</v>
      </c>
      <c r="BM121" s="154" t="s">
        <v>121</v>
      </c>
    </row>
    <row r="122" spans="1:65" s="12" customFormat="1" ht="22.9" customHeight="1">
      <c r="B122" s="128"/>
      <c r="D122" s="129" t="s">
        <v>73</v>
      </c>
      <c r="E122" s="139" t="s">
        <v>122</v>
      </c>
      <c r="F122" s="139" t="s">
        <v>123</v>
      </c>
      <c r="I122" s="131"/>
      <c r="J122" s="140">
        <f>BK122</f>
        <v>0</v>
      </c>
      <c r="L122" s="128"/>
      <c r="M122" s="133"/>
      <c r="N122" s="134"/>
      <c r="O122" s="134"/>
      <c r="P122" s="135">
        <f>SUM(P123:P142)</f>
        <v>0</v>
      </c>
      <c r="Q122" s="134"/>
      <c r="R122" s="135">
        <f>SUM(R123:R142)</f>
        <v>3.9476820999999997</v>
      </c>
      <c r="S122" s="134"/>
      <c r="T122" s="136">
        <f>SUM(T123:T142)</f>
        <v>0</v>
      </c>
      <c r="AR122" s="129" t="s">
        <v>106</v>
      </c>
      <c r="AT122" s="137" t="s">
        <v>73</v>
      </c>
      <c r="AU122" s="137" t="s">
        <v>79</v>
      </c>
      <c r="AY122" s="129" t="s">
        <v>107</v>
      </c>
      <c r="BK122" s="138">
        <f>SUM(BK123:BK142)</f>
        <v>0</v>
      </c>
    </row>
    <row r="123" spans="1:65" s="2" customFormat="1" ht="33" customHeight="1">
      <c r="A123" s="29"/>
      <c r="B123" s="141"/>
      <c r="C123" s="142" t="s">
        <v>124</v>
      </c>
      <c r="D123" s="142" t="s">
        <v>111</v>
      </c>
      <c r="E123" s="143" t="s">
        <v>125</v>
      </c>
      <c r="F123" s="144" t="s">
        <v>126</v>
      </c>
      <c r="G123" s="145" t="s">
        <v>127</v>
      </c>
      <c r="H123" s="146">
        <v>20.2</v>
      </c>
      <c r="I123" s="147"/>
      <c r="J123" s="148">
        <f t="shared" ref="J123:J142" si="0">ROUND(I123*H123,2)</f>
        <v>0</v>
      </c>
      <c r="K123" s="149"/>
      <c r="L123" s="30"/>
      <c r="M123" s="150" t="s">
        <v>1</v>
      </c>
      <c r="N123" s="151" t="s">
        <v>40</v>
      </c>
      <c r="O123" s="56"/>
      <c r="P123" s="152">
        <f t="shared" ref="P123:P142" si="1">O123*H123</f>
        <v>0</v>
      </c>
      <c r="Q123" s="152">
        <v>4.2000000000000002E-4</v>
      </c>
      <c r="R123" s="152">
        <f t="shared" ref="R123:R142" si="2">Q123*H123</f>
        <v>8.4840000000000002E-3</v>
      </c>
      <c r="S123" s="152">
        <v>0</v>
      </c>
      <c r="T123" s="153">
        <f t="shared" ref="T123:T142" si="3"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4" t="s">
        <v>110</v>
      </c>
      <c r="AT123" s="154" t="s">
        <v>111</v>
      </c>
      <c r="AU123" s="154" t="s">
        <v>106</v>
      </c>
      <c r="AY123" s="14" t="s">
        <v>107</v>
      </c>
      <c r="BE123" s="155">
        <f t="shared" ref="BE123:BE142" si="4">IF(N123="základná",J123,0)</f>
        <v>0</v>
      </c>
      <c r="BF123" s="155">
        <f t="shared" ref="BF123:BF142" si="5">IF(N123="znížená",J123,0)</f>
        <v>0</v>
      </c>
      <c r="BG123" s="155">
        <f t="shared" ref="BG123:BG142" si="6">IF(N123="zákl. prenesená",J123,0)</f>
        <v>0</v>
      </c>
      <c r="BH123" s="155">
        <f t="shared" ref="BH123:BH142" si="7">IF(N123="zníž. prenesená",J123,0)</f>
        <v>0</v>
      </c>
      <c r="BI123" s="155">
        <f t="shared" ref="BI123:BI142" si="8">IF(N123="nulová",J123,0)</f>
        <v>0</v>
      </c>
      <c r="BJ123" s="14" t="s">
        <v>106</v>
      </c>
      <c r="BK123" s="155">
        <f t="shared" ref="BK123:BK142" si="9">ROUND(I123*H123,2)</f>
        <v>0</v>
      </c>
      <c r="BL123" s="14" t="s">
        <v>110</v>
      </c>
      <c r="BM123" s="154" t="s">
        <v>128</v>
      </c>
    </row>
    <row r="124" spans="1:65" s="2" customFormat="1" ht="24.2" customHeight="1">
      <c r="A124" s="29"/>
      <c r="B124" s="141"/>
      <c r="C124" s="156" t="s">
        <v>129</v>
      </c>
      <c r="D124" s="156" t="s">
        <v>117</v>
      </c>
      <c r="E124" s="157" t="s">
        <v>130</v>
      </c>
      <c r="F124" s="158" t="s">
        <v>131</v>
      </c>
      <c r="G124" s="159" t="s">
        <v>132</v>
      </c>
      <c r="H124" s="160">
        <v>0.28999999999999998</v>
      </c>
      <c r="I124" s="161"/>
      <c r="J124" s="162">
        <f t="shared" si="0"/>
        <v>0</v>
      </c>
      <c r="K124" s="163"/>
      <c r="L124" s="164"/>
      <c r="M124" s="165" t="s">
        <v>1</v>
      </c>
      <c r="N124" s="166" t="s">
        <v>40</v>
      </c>
      <c r="O124" s="56"/>
      <c r="P124" s="152">
        <f t="shared" si="1"/>
        <v>0</v>
      </c>
      <c r="Q124" s="152">
        <v>0.5</v>
      </c>
      <c r="R124" s="152">
        <f t="shared" si="2"/>
        <v>0.14499999999999999</v>
      </c>
      <c r="S124" s="152">
        <v>0</v>
      </c>
      <c r="T124" s="153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4" t="s">
        <v>120</v>
      </c>
      <c r="AT124" s="154" t="s">
        <v>117</v>
      </c>
      <c r="AU124" s="154" t="s">
        <v>106</v>
      </c>
      <c r="AY124" s="14" t="s">
        <v>107</v>
      </c>
      <c r="BE124" s="155">
        <f t="shared" si="4"/>
        <v>0</v>
      </c>
      <c r="BF124" s="155">
        <f t="shared" si="5"/>
        <v>0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4" t="s">
        <v>106</v>
      </c>
      <c r="BK124" s="155">
        <f t="shared" si="9"/>
        <v>0</v>
      </c>
      <c r="BL124" s="14" t="s">
        <v>110</v>
      </c>
      <c r="BM124" s="154" t="s">
        <v>133</v>
      </c>
    </row>
    <row r="125" spans="1:65" s="2" customFormat="1" ht="24.2" customHeight="1">
      <c r="A125" s="29"/>
      <c r="B125" s="141"/>
      <c r="C125" s="142" t="s">
        <v>134</v>
      </c>
      <c r="D125" s="142" t="s">
        <v>111</v>
      </c>
      <c r="E125" s="143" t="s">
        <v>135</v>
      </c>
      <c r="F125" s="144" t="s">
        <v>136</v>
      </c>
      <c r="G125" s="145" t="s">
        <v>127</v>
      </c>
      <c r="H125" s="146">
        <v>24</v>
      </c>
      <c r="I125" s="147"/>
      <c r="J125" s="148">
        <f t="shared" si="0"/>
        <v>0</v>
      </c>
      <c r="K125" s="149"/>
      <c r="L125" s="30"/>
      <c r="M125" s="150" t="s">
        <v>1</v>
      </c>
      <c r="N125" s="151" t="s">
        <v>40</v>
      </c>
      <c r="O125" s="56"/>
      <c r="P125" s="152">
        <f t="shared" si="1"/>
        <v>0</v>
      </c>
      <c r="Q125" s="152">
        <v>2.7999999999999998E-4</v>
      </c>
      <c r="R125" s="152">
        <f t="shared" si="2"/>
        <v>6.7199999999999994E-3</v>
      </c>
      <c r="S125" s="152">
        <v>0</v>
      </c>
      <c r="T125" s="153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4" t="s">
        <v>110</v>
      </c>
      <c r="AT125" s="154" t="s">
        <v>111</v>
      </c>
      <c r="AU125" s="154" t="s">
        <v>106</v>
      </c>
      <c r="AY125" s="14" t="s">
        <v>107</v>
      </c>
      <c r="BE125" s="155">
        <f t="shared" si="4"/>
        <v>0</v>
      </c>
      <c r="BF125" s="155">
        <f t="shared" si="5"/>
        <v>0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4" t="s">
        <v>106</v>
      </c>
      <c r="BK125" s="155">
        <f t="shared" si="9"/>
        <v>0</v>
      </c>
      <c r="BL125" s="14" t="s">
        <v>110</v>
      </c>
      <c r="BM125" s="154" t="s">
        <v>137</v>
      </c>
    </row>
    <row r="126" spans="1:65" s="2" customFormat="1" ht="49.15" customHeight="1">
      <c r="A126" s="29"/>
      <c r="B126" s="141"/>
      <c r="C126" s="156" t="s">
        <v>138</v>
      </c>
      <c r="D126" s="156" t="s">
        <v>117</v>
      </c>
      <c r="E126" s="157" t="s">
        <v>139</v>
      </c>
      <c r="F126" s="158" t="s">
        <v>140</v>
      </c>
      <c r="G126" s="159" t="s">
        <v>132</v>
      </c>
      <c r="H126" s="160">
        <v>0.28999999999999998</v>
      </c>
      <c r="I126" s="161"/>
      <c r="J126" s="162">
        <f t="shared" si="0"/>
        <v>0</v>
      </c>
      <c r="K126" s="163"/>
      <c r="L126" s="164"/>
      <c r="M126" s="165" t="s">
        <v>1</v>
      </c>
      <c r="N126" s="166" t="s">
        <v>40</v>
      </c>
      <c r="O126" s="56"/>
      <c r="P126" s="152">
        <f t="shared" si="1"/>
        <v>0</v>
      </c>
      <c r="Q126" s="152">
        <v>0.54</v>
      </c>
      <c r="R126" s="152">
        <f t="shared" si="2"/>
        <v>0.15659999999999999</v>
      </c>
      <c r="S126" s="152">
        <v>0</v>
      </c>
      <c r="T126" s="153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4" t="s">
        <v>120</v>
      </c>
      <c r="AT126" s="154" t="s">
        <v>117</v>
      </c>
      <c r="AU126" s="154" t="s">
        <v>106</v>
      </c>
      <c r="AY126" s="14" t="s">
        <v>107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4" t="s">
        <v>106</v>
      </c>
      <c r="BK126" s="155">
        <f t="shared" si="9"/>
        <v>0</v>
      </c>
      <c r="BL126" s="14" t="s">
        <v>110</v>
      </c>
      <c r="BM126" s="154" t="s">
        <v>141</v>
      </c>
    </row>
    <row r="127" spans="1:65" s="2" customFormat="1" ht="24.2" customHeight="1">
      <c r="A127" s="29"/>
      <c r="B127" s="141"/>
      <c r="C127" s="142" t="s">
        <v>142</v>
      </c>
      <c r="D127" s="142" t="s">
        <v>111</v>
      </c>
      <c r="E127" s="143" t="s">
        <v>143</v>
      </c>
      <c r="F127" s="144" t="s">
        <v>144</v>
      </c>
      <c r="G127" s="145" t="s">
        <v>145</v>
      </c>
      <c r="H127" s="146">
        <v>1</v>
      </c>
      <c r="I127" s="147"/>
      <c r="J127" s="148">
        <f t="shared" si="0"/>
        <v>0</v>
      </c>
      <c r="K127" s="149"/>
      <c r="L127" s="30"/>
      <c r="M127" s="150" t="s">
        <v>1</v>
      </c>
      <c r="N127" s="151" t="s">
        <v>40</v>
      </c>
      <c r="O127" s="56"/>
      <c r="P127" s="152">
        <f t="shared" si="1"/>
        <v>0</v>
      </c>
      <c r="Q127" s="152">
        <v>2.8600000000000001E-3</v>
      </c>
      <c r="R127" s="152">
        <f t="shared" si="2"/>
        <v>2.8600000000000001E-3</v>
      </c>
      <c r="S127" s="152">
        <v>0</v>
      </c>
      <c r="T127" s="153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4" t="s">
        <v>110</v>
      </c>
      <c r="AT127" s="154" t="s">
        <v>111</v>
      </c>
      <c r="AU127" s="154" t="s">
        <v>106</v>
      </c>
      <c r="AY127" s="14" t="s">
        <v>107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4" t="s">
        <v>106</v>
      </c>
      <c r="BK127" s="155">
        <f t="shared" si="9"/>
        <v>0</v>
      </c>
      <c r="BL127" s="14" t="s">
        <v>110</v>
      </c>
      <c r="BM127" s="154" t="s">
        <v>146</v>
      </c>
    </row>
    <row r="128" spans="1:65" s="2" customFormat="1" ht="33" customHeight="1">
      <c r="A128" s="29"/>
      <c r="B128" s="141"/>
      <c r="C128" s="142" t="s">
        <v>79</v>
      </c>
      <c r="D128" s="142" t="s">
        <v>111</v>
      </c>
      <c r="E128" s="143" t="s">
        <v>147</v>
      </c>
      <c r="F128" s="144" t="s">
        <v>148</v>
      </c>
      <c r="G128" s="145" t="s">
        <v>127</v>
      </c>
      <c r="H128" s="146">
        <v>48</v>
      </c>
      <c r="I128" s="147"/>
      <c r="J128" s="148">
        <f t="shared" si="0"/>
        <v>0</v>
      </c>
      <c r="K128" s="149"/>
      <c r="L128" s="30"/>
      <c r="M128" s="150" t="s">
        <v>1</v>
      </c>
      <c r="N128" s="151" t="s">
        <v>40</v>
      </c>
      <c r="O128" s="56"/>
      <c r="P128" s="152">
        <f t="shared" si="1"/>
        <v>0</v>
      </c>
      <c r="Q128" s="152">
        <v>2.1000000000000001E-4</v>
      </c>
      <c r="R128" s="152">
        <f t="shared" si="2"/>
        <v>1.008E-2</v>
      </c>
      <c r="S128" s="152">
        <v>0</v>
      </c>
      <c r="T128" s="153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110</v>
      </c>
      <c r="AT128" s="154" t="s">
        <v>111</v>
      </c>
      <c r="AU128" s="154" t="s">
        <v>106</v>
      </c>
      <c r="AY128" s="14" t="s">
        <v>107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4" t="s">
        <v>106</v>
      </c>
      <c r="BK128" s="155">
        <f t="shared" si="9"/>
        <v>0</v>
      </c>
      <c r="BL128" s="14" t="s">
        <v>110</v>
      </c>
      <c r="BM128" s="154" t="s">
        <v>149</v>
      </c>
    </row>
    <row r="129" spans="1:65" s="2" customFormat="1" ht="33" customHeight="1">
      <c r="A129" s="29"/>
      <c r="B129" s="141"/>
      <c r="C129" s="142" t="s">
        <v>106</v>
      </c>
      <c r="D129" s="142" t="s">
        <v>111</v>
      </c>
      <c r="E129" s="143" t="s">
        <v>150</v>
      </c>
      <c r="F129" s="144" t="s">
        <v>151</v>
      </c>
      <c r="G129" s="145" t="s">
        <v>127</v>
      </c>
      <c r="H129" s="146">
        <v>15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40</v>
      </c>
      <c r="O129" s="56"/>
      <c r="P129" s="152">
        <f t="shared" si="1"/>
        <v>0</v>
      </c>
      <c r="Q129" s="152">
        <v>2.1000000000000001E-4</v>
      </c>
      <c r="R129" s="152">
        <f t="shared" si="2"/>
        <v>3.15E-3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110</v>
      </c>
      <c r="AT129" s="154" t="s">
        <v>111</v>
      </c>
      <c r="AU129" s="154" t="s">
        <v>106</v>
      </c>
      <c r="AY129" s="14" t="s">
        <v>107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106</v>
      </c>
      <c r="BK129" s="155">
        <f t="shared" si="9"/>
        <v>0</v>
      </c>
      <c r="BL129" s="14" t="s">
        <v>110</v>
      </c>
      <c r="BM129" s="154" t="s">
        <v>152</v>
      </c>
    </row>
    <row r="130" spans="1:65" s="2" customFormat="1" ht="33" customHeight="1">
      <c r="A130" s="29"/>
      <c r="B130" s="141"/>
      <c r="C130" s="142" t="s">
        <v>153</v>
      </c>
      <c r="D130" s="142" t="s">
        <v>111</v>
      </c>
      <c r="E130" s="143" t="s">
        <v>154</v>
      </c>
      <c r="F130" s="144" t="s">
        <v>155</v>
      </c>
      <c r="G130" s="145" t="s">
        <v>127</v>
      </c>
      <c r="H130" s="146">
        <v>4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40</v>
      </c>
      <c r="O130" s="56"/>
      <c r="P130" s="152">
        <f t="shared" si="1"/>
        <v>0</v>
      </c>
      <c r="Q130" s="152">
        <v>2.1000000000000001E-4</v>
      </c>
      <c r="R130" s="152">
        <f t="shared" si="2"/>
        <v>8.4000000000000003E-4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110</v>
      </c>
      <c r="AT130" s="154" t="s">
        <v>111</v>
      </c>
      <c r="AU130" s="154" t="s">
        <v>106</v>
      </c>
      <c r="AY130" s="14" t="s">
        <v>107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106</v>
      </c>
      <c r="BK130" s="155">
        <f t="shared" si="9"/>
        <v>0</v>
      </c>
      <c r="BL130" s="14" t="s">
        <v>110</v>
      </c>
      <c r="BM130" s="154" t="s">
        <v>156</v>
      </c>
    </row>
    <row r="131" spans="1:65" s="2" customFormat="1" ht="24.2" customHeight="1">
      <c r="A131" s="29"/>
      <c r="B131" s="141"/>
      <c r="C131" s="156" t="s">
        <v>157</v>
      </c>
      <c r="D131" s="156" t="s">
        <v>117</v>
      </c>
      <c r="E131" s="157" t="s">
        <v>158</v>
      </c>
      <c r="F131" s="158" t="s">
        <v>159</v>
      </c>
      <c r="G131" s="159" t="s">
        <v>132</v>
      </c>
      <c r="H131" s="160">
        <v>2.0009999999999999</v>
      </c>
      <c r="I131" s="161"/>
      <c r="J131" s="162">
        <f t="shared" si="0"/>
        <v>0</v>
      </c>
      <c r="K131" s="163"/>
      <c r="L131" s="164"/>
      <c r="M131" s="165" t="s">
        <v>1</v>
      </c>
      <c r="N131" s="166" t="s">
        <v>40</v>
      </c>
      <c r="O131" s="56"/>
      <c r="P131" s="152">
        <f t="shared" si="1"/>
        <v>0</v>
      </c>
      <c r="Q131" s="152">
        <v>0.5</v>
      </c>
      <c r="R131" s="152">
        <f t="shared" si="2"/>
        <v>1.0004999999999999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120</v>
      </c>
      <c r="AT131" s="154" t="s">
        <v>117</v>
      </c>
      <c r="AU131" s="154" t="s">
        <v>106</v>
      </c>
      <c r="AY131" s="14" t="s">
        <v>107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106</v>
      </c>
      <c r="BK131" s="155">
        <f t="shared" si="9"/>
        <v>0</v>
      </c>
      <c r="BL131" s="14" t="s">
        <v>110</v>
      </c>
      <c r="BM131" s="154" t="s">
        <v>160</v>
      </c>
    </row>
    <row r="132" spans="1:65" s="2" customFormat="1" ht="24.2" customHeight="1">
      <c r="A132" s="29"/>
      <c r="B132" s="141"/>
      <c r="C132" s="142" t="s">
        <v>161</v>
      </c>
      <c r="D132" s="142" t="s">
        <v>111</v>
      </c>
      <c r="E132" s="143" t="s">
        <v>162</v>
      </c>
      <c r="F132" s="144" t="s">
        <v>163</v>
      </c>
      <c r="G132" s="145" t="s">
        <v>132</v>
      </c>
      <c r="H132" s="146">
        <v>2.0009999999999999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40</v>
      </c>
      <c r="O132" s="56"/>
      <c r="P132" s="152">
        <f t="shared" si="1"/>
        <v>0</v>
      </c>
      <c r="Q132" s="152">
        <v>2.7300000000000001E-2</v>
      </c>
      <c r="R132" s="152">
        <f t="shared" si="2"/>
        <v>5.4627299999999997E-2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110</v>
      </c>
      <c r="AT132" s="154" t="s">
        <v>111</v>
      </c>
      <c r="AU132" s="154" t="s">
        <v>106</v>
      </c>
      <c r="AY132" s="14" t="s">
        <v>107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106</v>
      </c>
      <c r="BK132" s="155">
        <f t="shared" si="9"/>
        <v>0</v>
      </c>
      <c r="BL132" s="14" t="s">
        <v>110</v>
      </c>
      <c r="BM132" s="154" t="s">
        <v>164</v>
      </c>
    </row>
    <row r="133" spans="1:65" s="2" customFormat="1" ht="24.2" customHeight="1">
      <c r="A133" s="29"/>
      <c r="B133" s="141"/>
      <c r="C133" s="142" t="s">
        <v>165</v>
      </c>
      <c r="D133" s="142" t="s">
        <v>111</v>
      </c>
      <c r="E133" s="143" t="s">
        <v>166</v>
      </c>
      <c r="F133" s="144" t="s">
        <v>167</v>
      </c>
      <c r="G133" s="145" t="s">
        <v>114</v>
      </c>
      <c r="H133" s="146">
        <v>58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40</v>
      </c>
      <c r="O133" s="56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110</v>
      </c>
      <c r="AT133" s="154" t="s">
        <v>111</v>
      </c>
      <c r="AU133" s="154" t="s">
        <v>106</v>
      </c>
      <c r="AY133" s="14" t="s">
        <v>107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106</v>
      </c>
      <c r="BK133" s="155">
        <f t="shared" si="9"/>
        <v>0</v>
      </c>
      <c r="BL133" s="14" t="s">
        <v>110</v>
      </c>
      <c r="BM133" s="154" t="s">
        <v>168</v>
      </c>
    </row>
    <row r="134" spans="1:65" s="2" customFormat="1" ht="16.5" customHeight="1">
      <c r="A134" s="29"/>
      <c r="B134" s="141"/>
      <c r="C134" s="142" t="s">
        <v>169</v>
      </c>
      <c r="D134" s="142" t="s">
        <v>111</v>
      </c>
      <c r="E134" s="143" t="s">
        <v>170</v>
      </c>
      <c r="F134" s="144" t="s">
        <v>171</v>
      </c>
      <c r="G134" s="145" t="s">
        <v>114</v>
      </c>
      <c r="H134" s="146">
        <v>58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40</v>
      </c>
      <c r="O134" s="56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110</v>
      </c>
      <c r="AT134" s="154" t="s">
        <v>111</v>
      </c>
      <c r="AU134" s="154" t="s">
        <v>106</v>
      </c>
      <c r="AY134" s="14" t="s">
        <v>107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106</v>
      </c>
      <c r="BK134" s="155">
        <f t="shared" si="9"/>
        <v>0</v>
      </c>
      <c r="BL134" s="14" t="s">
        <v>110</v>
      </c>
      <c r="BM134" s="154" t="s">
        <v>172</v>
      </c>
    </row>
    <row r="135" spans="1:65" s="2" customFormat="1" ht="24.2" customHeight="1">
      <c r="A135" s="29"/>
      <c r="B135" s="141"/>
      <c r="C135" s="156" t="s">
        <v>173</v>
      </c>
      <c r="D135" s="156" t="s">
        <v>117</v>
      </c>
      <c r="E135" s="157" t="s">
        <v>174</v>
      </c>
      <c r="F135" s="158" t="s">
        <v>175</v>
      </c>
      <c r="G135" s="159" t="s">
        <v>132</v>
      </c>
      <c r="H135" s="160">
        <v>5.1040000000000001</v>
      </c>
      <c r="I135" s="161"/>
      <c r="J135" s="162">
        <f t="shared" si="0"/>
        <v>0</v>
      </c>
      <c r="K135" s="163"/>
      <c r="L135" s="164"/>
      <c r="M135" s="165" t="s">
        <v>1</v>
      </c>
      <c r="N135" s="166" t="s">
        <v>40</v>
      </c>
      <c r="O135" s="56"/>
      <c r="P135" s="152">
        <f t="shared" si="1"/>
        <v>0</v>
      </c>
      <c r="Q135" s="152">
        <v>0.5</v>
      </c>
      <c r="R135" s="152">
        <f t="shared" si="2"/>
        <v>2.552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120</v>
      </c>
      <c r="AT135" s="154" t="s">
        <v>117</v>
      </c>
      <c r="AU135" s="154" t="s">
        <v>106</v>
      </c>
      <c r="AY135" s="14" t="s">
        <v>107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106</v>
      </c>
      <c r="BK135" s="155">
        <f t="shared" si="9"/>
        <v>0</v>
      </c>
      <c r="BL135" s="14" t="s">
        <v>110</v>
      </c>
      <c r="BM135" s="154" t="s">
        <v>176</v>
      </c>
    </row>
    <row r="136" spans="1:65" s="2" customFormat="1" ht="24.2" customHeight="1">
      <c r="A136" s="29"/>
      <c r="B136" s="141"/>
      <c r="C136" s="142" t="s">
        <v>177</v>
      </c>
      <c r="D136" s="142" t="s">
        <v>111</v>
      </c>
      <c r="E136" s="143" t="s">
        <v>178</v>
      </c>
      <c r="F136" s="144" t="s">
        <v>179</v>
      </c>
      <c r="G136" s="145" t="s">
        <v>132</v>
      </c>
      <c r="H136" s="146">
        <v>2.3199999999999998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40</v>
      </c>
      <c r="O136" s="56"/>
      <c r="P136" s="152">
        <f t="shared" si="1"/>
        <v>0</v>
      </c>
      <c r="Q136" s="152">
        <v>2.9399999999999999E-3</v>
      </c>
      <c r="R136" s="152">
        <f t="shared" si="2"/>
        <v>6.8207999999999993E-3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110</v>
      </c>
      <c r="AT136" s="154" t="s">
        <v>111</v>
      </c>
      <c r="AU136" s="154" t="s">
        <v>106</v>
      </c>
      <c r="AY136" s="14" t="s">
        <v>107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106</v>
      </c>
      <c r="BK136" s="155">
        <f t="shared" si="9"/>
        <v>0</v>
      </c>
      <c r="BL136" s="14" t="s">
        <v>110</v>
      </c>
      <c r="BM136" s="154" t="s">
        <v>180</v>
      </c>
    </row>
    <row r="137" spans="1:65" s="2" customFormat="1" ht="16.5" customHeight="1">
      <c r="A137" s="29"/>
      <c r="B137" s="141"/>
      <c r="C137" s="142" t="s">
        <v>181</v>
      </c>
      <c r="D137" s="142" t="s">
        <v>111</v>
      </c>
      <c r="E137" s="143" t="s">
        <v>182</v>
      </c>
      <c r="F137" s="144" t="s">
        <v>183</v>
      </c>
      <c r="G137" s="145" t="s">
        <v>145</v>
      </c>
      <c r="H137" s="146">
        <v>1</v>
      </c>
      <c r="I137" s="147"/>
      <c r="J137" s="148">
        <f t="shared" si="0"/>
        <v>0</v>
      </c>
      <c r="K137" s="149"/>
      <c r="L137" s="30"/>
      <c r="M137" s="150" t="s">
        <v>1</v>
      </c>
      <c r="N137" s="151" t="s">
        <v>40</v>
      </c>
      <c r="O137" s="56"/>
      <c r="P137" s="152">
        <f t="shared" si="1"/>
        <v>0</v>
      </c>
      <c r="Q137" s="152">
        <v>0</v>
      </c>
      <c r="R137" s="152">
        <f t="shared" si="2"/>
        <v>0</v>
      </c>
      <c r="S137" s="152">
        <v>0</v>
      </c>
      <c r="T137" s="153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4" t="s">
        <v>110</v>
      </c>
      <c r="AT137" s="154" t="s">
        <v>111</v>
      </c>
      <c r="AU137" s="154" t="s">
        <v>106</v>
      </c>
      <c r="AY137" s="14" t="s">
        <v>107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4" t="s">
        <v>106</v>
      </c>
      <c r="BK137" s="155">
        <f t="shared" si="9"/>
        <v>0</v>
      </c>
      <c r="BL137" s="14" t="s">
        <v>110</v>
      </c>
      <c r="BM137" s="154" t="s">
        <v>184</v>
      </c>
    </row>
    <row r="138" spans="1:65" s="2" customFormat="1" ht="21.75" customHeight="1">
      <c r="A138" s="29"/>
      <c r="B138" s="141"/>
      <c r="C138" s="142" t="s">
        <v>185</v>
      </c>
      <c r="D138" s="142" t="s">
        <v>111</v>
      </c>
      <c r="E138" s="143" t="s">
        <v>186</v>
      </c>
      <c r="F138" s="144" t="s">
        <v>187</v>
      </c>
      <c r="G138" s="145" t="s">
        <v>132</v>
      </c>
      <c r="H138" s="146">
        <v>3.948</v>
      </c>
      <c r="I138" s="147"/>
      <c r="J138" s="148">
        <f t="shared" si="0"/>
        <v>0</v>
      </c>
      <c r="K138" s="149"/>
      <c r="L138" s="30"/>
      <c r="M138" s="150" t="s">
        <v>1</v>
      </c>
      <c r="N138" s="151" t="s">
        <v>40</v>
      </c>
      <c r="O138" s="56"/>
      <c r="P138" s="152">
        <f t="shared" si="1"/>
        <v>0</v>
      </c>
      <c r="Q138" s="152">
        <v>0</v>
      </c>
      <c r="R138" s="152">
        <f t="shared" si="2"/>
        <v>0</v>
      </c>
      <c r="S138" s="152">
        <v>0</v>
      </c>
      <c r="T138" s="153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157</v>
      </c>
      <c r="AT138" s="154" t="s">
        <v>111</v>
      </c>
      <c r="AU138" s="154" t="s">
        <v>106</v>
      </c>
      <c r="AY138" s="14" t="s">
        <v>107</v>
      </c>
      <c r="BE138" s="155">
        <f t="shared" si="4"/>
        <v>0</v>
      </c>
      <c r="BF138" s="155">
        <f t="shared" si="5"/>
        <v>0</v>
      </c>
      <c r="BG138" s="155">
        <f t="shared" si="6"/>
        <v>0</v>
      </c>
      <c r="BH138" s="155">
        <f t="shared" si="7"/>
        <v>0</v>
      </c>
      <c r="BI138" s="155">
        <f t="shared" si="8"/>
        <v>0</v>
      </c>
      <c r="BJ138" s="14" t="s">
        <v>106</v>
      </c>
      <c r="BK138" s="155">
        <f t="shared" si="9"/>
        <v>0</v>
      </c>
      <c r="BL138" s="14" t="s">
        <v>157</v>
      </c>
      <c r="BM138" s="154" t="s">
        <v>188</v>
      </c>
    </row>
    <row r="139" spans="1:65" s="2" customFormat="1" ht="33" customHeight="1">
      <c r="A139" s="29"/>
      <c r="B139" s="141"/>
      <c r="C139" s="142" t="s">
        <v>189</v>
      </c>
      <c r="D139" s="142" t="s">
        <v>111</v>
      </c>
      <c r="E139" s="143" t="s">
        <v>190</v>
      </c>
      <c r="F139" s="144" t="s">
        <v>191</v>
      </c>
      <c r="G139" s="145" t="s">
        <v>132</v>
      </c>
      <c r="H139" s="146">
        <v>78.959999999999994</v>
      </c>
      <c r="I139" s="147"/>
      <c r="J139" s="148">
        <f t="shared" si="0"/>
        <v>0</v>
      </c>
      <c r="K139" s="149"/>
      <c r="L139" s="30"/>
      <c r="M139" s="150" t="s">
        <v>1</v>
      </c>
      <c r="N139" s="151" t="s">
        <v>40</v>
      </c>
      <c r="O139" s="56"/>
      <c r="P139" s="152">
        <f t="shared" si="1"/>
        <v>0</v>
      </c>
      <c r="Q139" s="152">
        <v>0</v>
      </c>
      <c r="R139" s="152">
        <f t="shared" si="2"/>
        <v>0</v>
      </c>
      <c r="S139" s="152">
        <v>0</v>
      </c>
      <c r="T139" s="153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157</v>
      </c>
      <c r="AT139" s="154" t="s">
        <v>111</v>
      </c>
      <c r="AU139" s="154" t="s">
        <v>106</v>
      </c>
      <c r="AY139" s="14" t="s">
        <v>107</v>
      </c>
      <c r="BE139" s="155">
        <f t="shared" si="4"/>
        <v>0</v>
      </c>
      <c r="BF139" s="155">
        <f t="shared" si="5"/>
        <v>0</v>
      </c>
      <c r="BG139" s="155">
        <f t="shared" si="6"/>
        <v>0</v>
      </c>
      <c r="BH139" s="155">
        <f t="shared" si="7"/>
        <v>0</v>
      </c>
      <c r="BI139" s="155">
        <f t="shared" si="8"/>
        <v>0</v>
      </c>
      <c r="BJ139" s="14" t="s">
        <v>106</v>
      </c>
      <c r="BK139" s="155">
        <f t="shared" si="9"/>
        <v>0</v>
      </c>
      <c r="BL139" s="14" t="s">
        <v>157</v>
      </c>
      <c r="BM139" s="154" t="s">
        <v>192</v>
      </c>
    </row>
    <row r="140" spans="1:65" s="2" customFormat="1" ht="24.2" customHeight="1">
      <c r="A140" s="29"/>
      <c r="B140" s="141"/>
      <c r="C140" s="142" t="s">
        <v>7</v>
      </c>
      <c r="D140" s="142" t="s">
        <v>111</v>
      </c>
      <c r="E140" s="143" t="s">
        <v>193</v>
      </c>
      <c r="F140" s="144" t="s">
        <v>194</v>
      </c>
      <c r="G140" s="145" t="s">
        <v>195</v>
      </c>
      <c r="H140" s="146">
        <v>3.948</v>
      </c>
      <c r="I140" s="147"/>
      <c r="J140" s="148">
        <f t="shared" si="0"/>
        <v>0</v>
      </c>
      <c r="K140" s="149"/>
      <c r="L140" s="30"/>
      <c r="M140" s="150" t="s">
        <v>1</v>
      </c>
      <c r="N140" s="151" t="s">
        <v>40</v>
      </c>
      <c r="O140" s="56"/>
      <c r="P140" s="152">
        <f t="shared" si="1"/>
        <v>0</v>
      </c>
      <c r="Q140" s="152">
        <v>0</v>
      </c>
      <c r="R140" s="152">
        <f t="shared" si="2"/>
        <v>0</v>
      </c>
      <c r="S140" s="152">
        <v>0</v>
      </c>
      <c r="T140" s="153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110</v>
      </c>
      <c r="AT140" s="154" t="s">
        <v>111</v>
      </c>
      <c r="AU140" s="154" t="s">
        <v>106</v>
      </c>
      <c r="AY140" s="14" t="s">
        <v>107</v>
      </c>
      <c r="BE140" s="155">
        <f t="shared" si="4"/>
        <v>0</v>
      </c>
      <c r="BF140" s="155">
        <f t="shared" si="5"/>
        <v>0</v>
      </c>
      <c r="BG140" s="155">
        <f t="shared" si="6"/>
        <v>0</v>
      </c>
      <c r="BH140" s="155">
        <f t="shared" si="7"/>
        <v>0</v>
      </c>
      <c r="BI140" s="155">
        <f t="shared" si="8"/>
        <v>0</v>
      </c>
      <c r="BJ140" s="14" t="s">
        <v>106</v>
      </c>
      <c r="BK140" s="155">
        <f t="shared" si="9"/>
        <v>0</v>
      </c>
      <c r="BL140" s="14" t="s">
        <v>110</v>
      </c>
      <c r="BM140" s="154" t="s">
        <v>196</v>
      </c>
    </row>
    <row r="141" spans="1:65" s="2" customFormat="1" ht="33" customHeight="1">
      <c r="A141" s="29"/>
      <c r="B141" s="141"/>
      <c r="C141" s="142" t="s">
        <v>197</v>
      </c>
      <c r="D141" s="142" t="s">
        <v>111</v>
      </c>
      <c r="E141" s="143" t="s">
        <v>198</v>
      </c>
      <c r="F141" s="144" t="s">
        <v>199</v>
      </c>
      <c r="G141" s="145" t="s">
        <v>195</v>
      </c>
      <c r="H141" s="146">
        <v>3.948</v>
      </c>
      <c r="I141" s="147"/>
      <c r="J141" s="148">
        <f t="shared" si="0"/>
        <v>0</v>
      </c>
      <c r="K141" s="149"/>
      <c r="L141" s="30"/>
      <c r="M141" s="150" t="s">
        <v>1</v>
      </c>
      <c r="N141" s="151" t="s">
        <v>40</v>
      </c>
      <c r="O141" s="56"/>
      <c r="P141" s="152">
        <f t="shared" si="1"/>
        <v>0</v>
      </c>
      <c r="Q141" s="152">
        <v>0</v>
      </c>
      <c r="R141" s="152">
        <f t="shared" si="2"/>
        <v>0</v>
      </c>
      <c r="S141" s="152">
        <v>0</v>
      </c>
      <c r="T141" s="153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110</v>
      </c>
      <c r="AT141" s="154" t="s">
        <v>111</v>
      </c>
      <c r="AU141" s="154" t="s">
        <v>106</v>
      </c>
      <c r="AY141" s="14" t="s">
        <v>107</v>
      </c>
      <c r="BE141" s="155">
        <f t="shared" si="4"/>
        <v>0</v>
      </c>
      <c r="BF141" s="155">
        <f t="shared" si="5"/>
        <v>0</v>
      </c>
      <c r="BG141" s="155">
        <f t="shared" si="6"/>
        <v>0</v>
      </c>
      <c r="BH141" s="155">
        <f t="shared" si="7"/>
        <v>0</v>
      </c>
      <c r="BI141" s="155">
        <f t="shared" si="8"/>
        <v>0</v>
      </c>
      <c r="BJ141" s="14" t="s">
        <v>106</v>
      </c>
      <c r="BK141" s="155">
        <f t="shared" si="9"/>
        <v>0</v>
      </c>
      <c r="BL141" s="14" t="s">
        <v>110</v>
      </c>
      <c r="BM141" s="154" t="s">
        <v>200</v>
      </c>
    </row>
    <row r="142" spans="1:65" s="2" customFormat="1" ht="24.2" customHeight="1">
      <c r="A142" s="29"/>
      <c r="B142" s="141"/>
      <c r="C142" s="142" t="s">
        <v>201</v>
      </c>
      <c r="D142" s="142" t="s">
        <v>111</v>
      </c>
      <c r="E142" s="143" t="s">
        <v>202</v>
      </c>
      <c r="F142" s="144" t="s">
        <v>203</v>
      </c>
      <c r="G142" s="145" t="s">
        <v>195</v>
      </c>
      <c r="H142" s="146">
        <v>134.232</v>
      </c>
      <c r="I142" s="147"/>
      <c r="J142" s="148">
        <f t="shared" si="0"/>
        <v>0</v>
      </c>
      <c r="K142" s="149"/>
      <c r="L142" s="30"/>
      <c r="M142" s="150" t="s">
        <v>1</v>
      </c>
      <c r="N142" s="151" t="s">
        <v>40</v>
      </c>
      <c r="O142" s="56"/>
      <c r="P142" s="152">
        <f t="shared" si="1"/>
        <v>0</v>
      </c>
      <c r="Q142" s="152">
        <v>0</v>
      </c>
      <c r="R142" s="152">
        <f t="shared" si="2"/>
        <v>0</v>
      </c>
      <c r="S142" s="152">
        <v>0</v>
      </c>
      <c r="T142" s="153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110</v>
      </c>
      <c r="AT142" s="154" t="s">
        <v>111</v>
      </c>
      <c r="AU142" s="154" t="s">
        <v>106</v>
      </c>
      <c r="AY142" s="14" t="s">
        <v>107</v>
      </c>
      <c r="BE142" s="155">
        <f t="shared" si="4"/>
        <v>0</v>
      </c>
      <c r="BF142" s="155">
        <f t="shared" si="5"/>
        <v>0</v>
      </c>
      <c r="BG142" s="155">
        <f t="shared" si="6"/>
        <v>0</v>
      </c>
      <c r="BH142" s="155">
        <f t="shared" si="7"/>
        <v>0</v>
      </c>
      <c r="BI142" s="155">
        <f t="shared" si="8"/>
        <v>0</v>
      </c>
      <c r="BJ142" s="14" t="s">
        <v>106</v>
      </c>
      <c r="BK142" s="155">
        <f t="shared" si="9"/>
        <v>0</v>
      </c>
      <c r="BL142" s="14" t="s">
        <v>110</v>
      </c>
      <c r="BM142" s="154" t="s">
        <v>204</v>
      </c>
    </row>
    <row r="143" spans="1:65" s="12" customFormat="1" ht="25.9" customHeight="1">
      <c r="B143" s="128"/>
      <c r="D143" s="129" t="s">
        <v>73</v>
      </c>
      <c r="E143" s="130" t="s">
        <v>205</v>
      </c>
      <c r="F143" s="130" t="s">
        <v>206</v>
      </c>
      <c r="I143" s="131"/>
      <c r="J143" s="132">
        <f>BK143</f>
        <v>0</v>
      </c>
      <c r="L143" s="128"/>
      <c r="M143" s="133"/>
      <c r="N143" s="134"/>
      <c r="O143" s="134"/>
      <c r="P143" s="135">
        <f>SUM(P144:P145)</f>
        <v>0</v>
      </c>
      <c r="Q143" s="134"/>
      <c r="R143" s="135">
        <f>SUM(R144:R145)</f>
        <v>0</v>
      </c>
      <c r="S143" s="134"/>
      <c r="T143" s="136">
        <f>SUM(T144:T145)</f>
        <v>0</v>
      </c>
      <c r="AR143" s="129" t="s">
        <v>157</v>
      </c>
      <c r="AT143" s="137" t="s">
        <v>73</v>
      </c>
      <c r="AU143" s="137" t="s">
        <v>74</v>
      </c>
      <c r="AY143" s="129" t="s">
        <v>107</v>
      </c>
      <c r="BK143" s="138">
        <f>SUM(BK144:BK145)</f>
        <v>0</v>
      </c>
    </row>
    <row r="144" spans="1:65" s="2" customFormat="1" ht="37.9" customHeight="1">
      <c r="A144" s="29"/>
      <c r="B144" s="141"/>
      <c r="C144" s="142" t="s">
        <v>207</v>
      </c>
      <c r="D144" s="142" t="s">
        <v>111</v>
      </c>
      <c r="E144" s="143" t="s">
        <v>208</v>
      </c>
      <c r="F144" s="144" t="s">
        <v>209</v>
      </c>
      <c r="G144" s="145" t="s">
        <v>210</v>
      </c>
      <c r="H144" s="146">
        <v>45</v>
      </c>
      <c r="I144" s="147"/>
      <c r="J144" s="148">
        <f>ROUND(I144*H144,2)</f>
        <v>0</v>
      </c>
      <c r="K144" s="149"/>
      <c r="L144" s="30"/>
      <c r="M144" s="150" t="s">
        <v>1</v>
      </c>
      <c r="N144" s="151" t="s">
        <v>40</v>
      </c>
      <c r="O144" s="56"/>
      <c r="P144" s="152">
        <f>O144*H144</f>
        <v>0</v>
      </c>
      <c r="Q144" s="152">
        <v>0</v>
      </c>
      <c r="R144" s="152">
        <f>Q144*H144</f>
        <v>0</v>
      </c>
      <c r="S144" s="152">
        <v>0</v>
      </c>
      <c r="T144" s="153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211</v>
      </c>
      <c r="AT144" s="154" t="s">
        <v>111</v>
      </c>
      <c r="AU144" s="154" t="s">
        <v>79</v>
      </c>
      <c r="AY144" s="14" t="s">
        <v>107</v>
      </c>
      <c r="BE144" s="155">
        <f>IF(N144="základná",J144,0)</f>
        <v>0</v>
      </c>
      <c r="BF144" s="155">
        <f>IF(N144="znížená",J144,0)</f>
        <v>0</v>
      </c>
      <c r="BG144" s="155">
        <f>IF(N144="zákl. prenesená",J144,0)</f>
        <v>0</v>
      </c>
      <c r="BH144" s="155">
        <f>IF(N144="zníž. prenesená",J144,0)</f>
        <v>0</v>
      </c>
      <c r="BI144" s="155">
        <f>IF(N144="nulová",J144,0)</f>
        <v>0</v>
      </c>
      <c r="BJ144" s="14" t="s">
        <v>106</v>
      </c>
      <c r="BK144" s="155">
        <f>ROUND(I144*H144,2)</f>
        <v>0</v>
      </c>
      <c r="BL144" s="14" t="s">
        <v>211</v>
      </c>
      <c r="BM144" s="154" t="s">
        <v>212</v>
      </c>
    </row>
    <row r="145" spans="1:65" s="2" customFormat="1" ht="37.9" customHeight="1">
      <c r="A145" s="29"/>
      <c r="B145" s="141"/>
      <c r="C145" s="142" t="s">
        <v>213</v>
      </c>
      <c r="D145" s="142" t="s">
        <v>111</v>
      </c>
      <c r="E145" s="143" t="s">
        <v>214</v>
      </c>
      <c r="F145" s="144" t="s">
        <v>215</v>
      </c>
      <c r="G145" s="145" t="s">
        <v>210</v>
      </c>
      <c r="H145" s="146">
        <v>28</v>
      </c>
      <c r="I145" s="147"/>
      <c r="J145" s="148">
        <f>ROUND(I145*H145,2)</f>
        <v>0</v>
      </c>
      <c r="K145" s="149"/>
      <c r="L145" s="30"/>
      <c r="M145" s="150" t="s">
        <v>1</v>
      </c>
      <c r="N145" s="151" t="s">
        <v>40</v>
      </c>
      <c r="O145" s="56"/>
      <c r="P145" s="152">
        <f>O145*H145</f>
        <v>0</v>
      </c>
      <c r="Q145" s="152">
        <v>0</v>
      </c>
      <c r="R145" s="152">
        <f>Q145*H145</f>
        <v>0</v>
      </c>
      <c r="S145" s="152">
        <v>0</v>
      </c>
      <c r="T145" s="153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211</v>
      </c>
      <c r="AT145" s="154" t="s">
        <v>111</v>
      </c>
      <c r="AU145" s="154" t="s">
        <v>79</v>
      </c>
      <c r="AY145" s="14" t="s">
        <v>107</v>
      </c>
      <c r="BE145" s="155">
        <f>IF(N145="základná",J145,0)</f>
        <v>0</v>
      </c>
      <c r="BF145" s="155">
        <f>IF(N145="znížená",J145,0)</f>
        <v>0</v>
      </c>
      <c r="BG145" s="155">
        <f>IF(N145="zákl. prenesená",J145,0)</f>
        <v>0</v>
      </c>
      <c r="BH145" s="155">
        <f>IF(N145="zníž. prenesená",J145,0)</f>
        <v>0</v>
      </c>
      <c r="BI145" s="155">
        <f>IF(N145="nulová",J145,0)</f>
        <v>0</v>
      </c>
      <c r="BJ145" s="14" t="s">
        <v>106</v>
      </c>
      <c r="BK145" s="155">
        <f>ROUND(I145*H145,2)</f>
        <v>0</v>
      </c>
      <c r="BL145" s="14" t="s">
        <v>211</v>
      </c>
      <c r="BM145" s="154" t="s">
        <v>216</v>
      </c>
    </row>
    <row r="146" spans="1:65" s="12" customFormat="1" ht="25.9" customHeight="1">
      <c r="B146" s="128"/>
      <c r="D146" s="129" t="s">
        <v>73</v>
      </c>
      <c r="E146" s="130" t="s">
        <v>217</v>
      </c>
      <c r="F146" s="130" t="s">
        <v>218</v>
      </c>
      <c r="I146" s="131"/>
      <c r="J146" s="132">
        <f>BK146</f>
        <v>0</v>
      </c>
      <c r="L146" s="128"/>
      <c r="M146" s="133"/>
      <c r="N146" s="134"/>
      <c r="O146" s="134"/>
      <c r="P146" s="135">
        <f>P147</f>
        <v>0</v>
      </c>
      <c r="Q146" s="134"/>
      <c r="R146" s="135">
        <f>R147</f>
        <v>0</v>
      </c>
      <c r="S146" s="134"/>
      <c r="T146" s="136">
        <f>T147</f>
        <v>0</v>
      </c>
      <c r="AR146" s="129" t="s">
        <v>124</v>
      </c>
      <c r="AT146" s="137" t="s">
        <v>73</v>
      </c>
      <c r="AU146" s="137" t="s">
        <v>74</v>
      </c>
      <c r="AY146" s="129" t="s">
        <v>107</v>
      </c>
      <c r="BK146" s="138">
        <f>BK147</f>
        <v>0</v>
      </c>
    </row>
    <row r="147" spans="1:65" s="2" customFormat="1" ht="24.2" customHeight="1">
      <c r="A147" s="29"/>
      <c r="B147" s="141"/>
      <c r="C147" s="142" t="s">
        <v>219</v>
      </c>
      <c r="D147" s="142" t="s">
        <v>111</v>
      </c>
      <c r="E147" s="143" t="s">
        <v>220</v>
      </c>
      <c r="F147" s="144" t="s">
        <v>221</v>
      </c>
      <c r="G147" s="145" t="s">
        <v>222</v>
      </c>
      <c r="H147" s="146">
        <v>1</v>
      </c>
      <c r="I147" s="147"/>
      <c r="J147" s="148">
        <f>ROUND(I147*H147,2)</f>
        <v>0</v>
      </c>
      <c r="K147" s="149"/>
      <c r="L147" s="30"/>
      <c r="M147" s="167" t="s">
        <v>1</v>
      </c>
      <c r="N147" s="168" t="s">
        <v>40</v>
      </c>
      <c r="O147" s="169"/>
      <c r="P147" s="170">
        <f>O147*H147</f>
        <v>0</v>
      </c>
      <c r="Q147" s="170">
        <v>0</v>
      </c>
      <c r="R147" s="170">
        <f>Q147*H147</f>
        <v>0</v>
      </c>
      <c r="S147" s="170">
        <v>0</v>
      </c>
      <c r="T147" s="17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223</v>
      </c>
      <c r="AT147" s="154" t="s">
        <v>111</v>
      </c>
      <c r="AU147" s="154" t="s">
        <v>79</v>
      </c>
      <c r="AY147" s="14" t="s">
        <v>107</v>
      </c>
      <c r="BE147" s="155">
        <f>IF(N147="základná",J147,0)</f>
        <v>0</v>
      </c>
      <c r="BF147" s="155">
        <f>IF(N147="znížená",J147,0)</f>
        <v>0</v>
      </c>
      <c r="BG147" s="155">
        <f>IF(N147="zákl. prenesená",J147,0)</f>
        <v>0</v>
      </c>
      <c r="BH147" s="155">
        <f>IF(N147="zníž. prenesená",J147,0)</f>
        <v>0</v>
      </c>
      <c r="BI147" s="155">
        <f>IF(N147="nulová",J147,0)</f>
        <v>0</v>
      </c>
      <c r="BJ147" s="14" t="s">
        <v>106</v>
      </c>
      <c r="BK147" s="155">
        <f>ROUND(I147*H147,2)</f>
        <v>0</v>
      </c>
      <c r="BL147" s="14" t="s">
        <v>223</v>
      </c>
      <c r="BM147" s="154" t="s">
        <v>224</v>
      </c>
    </row>
    <row r="148" spans="1:65" s="2" customFormat="1" ht="6.95" customHeight="1">
      <c r="A148" s="29"/>
      <c r="B148" s="45"/>
      <c r="C148" s="46"/>
      <c r="D148" s="46"/>
      <c r="E148" s="46"/>
      <c r="F148" s="46"/>
      <c r="G148" s="46"/>
      <c r="H148" s="46"/>
      <c r="I148" s="46"/>
      <c r="J148" s="46"/>
      <c r="K148" s="46"/>
      <c r="L148" s="30"/>
      <c r="M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</row>
  </sheetData>
  <autoFilter ref="C116:K147"/>
  <mergeCells count="6">
    <mergeCell ref="E109:H109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2020-049 - Hrad Šomoška -...</vt:lpstr>
      <vt:lpstr>'2020-049 - Hrad Šomoška -...'!Názvy_tlače</vt:lpstr>
      <vt:lpstr>'Rekapitulácia stavby'!Názvy_tlače</vt:lpstr>
      <vt:lpstr>'2020-049 - Hrad Šomoška -...'!Oblasť_tlače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MSI\Marek</dc:creator>
  <cp:lastModifiedBy>BADINKA Peter</cp:lastModifiedBy>
  <dcterms:created xsi:type="dcterms:W3CDTF">2021-07-11T17:21:45Z</dcterms:created>
  <dcterms:modified xsi:type="dcterms:W3CDTF">2021-07-15T07:27:37Z</dcterms:modified>
</cp:coreProperties>
</file>